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18\PM\PM_2018\II SEGUIMIENTO 2018_PROCESOS\Herramientas\II_Seguimiento\"/>
    </mc:Choice>
  </mc:AlternateContent>
  <bookViews>
    <workbookView xWindow="0" yWindow="120" windowWidth="16815" windowHeight="6930" tabRatio="586"/>
  </bookViews>
  <sheets>
    <sheet name="CCSE-FT-019_PM" sheetId="1" r:id="rId1"/>
    <sheet name="Datos" sheetId="2" state="hidden" r:id="rId2"/>
    <sheet name="Datos." sheetId="3"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'CCSE-FT-019_PM'!$A$9:$BM$127</definedName>
    <definedName name="origen">[1]Datos!$B$3:$B$19</definedName>
    <definedName name="_xlnm.Print_Titles" localSheetId="0">'CCSE-FT-019_PM'!$1:$9</definedName>
  </definedNames>
  <calcPr calcId="162913" iterateDelta="1E-4"/>
</workbook>
</file>

<file path=xl/calcChain.xml><?xml version="1.0" encoding="utf-8"?>
<calcChain xmlns="http://schemas.openxmlformats.org/spreadsheetml/2006/main">
  <c r="AL127" i="1" l="1"/>
  <c r="AI127" i="1"/>
  <c r="AJ127" i="1" s="1"/>
  <c r="AK127" i="1" s="1"/>
  <c r="AM127" i="1" s="1"/>
  <c r="AL126" i="1"/>
  <c r="AI126" i="1"/>
  <c r="AJ126" i="1" s="1"/>
  <c r="AK126" i="1" s="1"/>
  <c r="AM126" i="1" s="1"/>
  <c r="AL119" i="1"/>
  <c r="AI119" i="1"/>
  <c r="AJ119" i="1" s="1"/>
  <c r="AK119" i="1" s="1"/>
  <c r="AM119" i="1" s="1"/>
  <c r="AL72" i="1"/>
  <c r="AI72" i="1"/>
  <c r="AJ72" i="1" s="1"/>
  <c r="AK72" i="1" s="1"/>
  <c r="AM72" i="1" s="1"/>
  <c r="AL71" i="1"/>
  <c r="AI71" i="1"/>
  <c r="AJ71" i="1" s="1"/>
  <c r="AK71" i="1" s="1"/>
  <c r="AM71" i="1" s="1"/>
  <c r="AL70" i="1"/>
  <c r="AI70" i="1"/>
  <c r="AJ70" i="1" s="1"/>
  <c r="AK70" i="1" s="1"/>
  <c r="AM70" i="1" s="1"/>
  <c r="AL69" i="1"/>
  <c r="AI69" i="1"/>
  <c r="AJ69" i="1" s="1"/>
  <c r="AK69" i="1" s="1"/>
  <c r="AM69" i="1" s="1"/>
  <c r="AL67" i="1"/>
  <c r="AI67" i="1"/>
  <c r="AJ67" i="1" s="1"/>
  <c r="AK67" i="1" s="1"/>
  <c r="AM67" i="1" s="1"/>
  <c r="AL66" i="1"/>
  <c r="AI66" i="1"/>
  <c r="AJ66" i="1" s="1"/>
  <c r="AK66" i="1" s="1"/>
  <c r="AM66" i="1" s="1"/>
  <c r="AL65" i="1"/>
  <c r="AI65" i="1"/>
  <c r="AJ65" i="1" s="1"/>
  <c r="AK65" i="1" s="1"/>
  <c r="AM65" i="1" s="1"/>
  <c r="AL64" i="1"/>
  <c r="AI64" i="1"/>
  <c r="AJ64" i="1" s="1"/>
  <c r="AK64" i="1" s="1"/>
  <c r="AM64" i="1" s="1"/>
  <c r="AL62" i="1"/>
  <c r="AI62" i="1"/>
  <c r="AJ62" i="1" s="1"/>
  <c r="AK62" i="1" s="1"/>
  <c r="AM62" i="1" s="1"/>
  <c r="AL61" i="1"/>
  <c r="AI61" i="1"/>
  <c r="AJ61" i="1" s="1"/>
  <c r="AK61" i="1" s="1"/>
  <c r="AM61" i="1" s="1"/>
  <c r="AL60" i="1"/>
  <c r="AI60" i="1"/>
  <c r="AJ60" i="1" s="1"/>
  <c r="AK60" i="1" s="1"/>
  <c r="AM60" i="1" s="1"/>
  <c r="AL59" i="1"/>
  <c r="AI59" i="1"/>
  <c r="AJ59" i="1" s="1"/>
  <c r="AK59" i="1" s="1"/>
  <c r="AM59" i="1" s="1"/>
  <c r="AL58" i="1"/>
  <c r="AI58" i="1"/>
  <c r="AJ58" i="1" s="1"/>
  <c r="AK58" i="1" s="1"/>
  <c r="AM58" i="1" s="1"/>
  <c r="AL57" i="1"/>
  <c r="AI57" i="1"/>
  <c r="AJ57" i="1" s="1"/>
  <c r="AK57" i="1" s="1"/>
  <c r="AM57" i="1" s="1"/>
  <c r="AL53" i="1"/>
  <c r="AI53" i="1"/>
  <c r="AJ53" i="1" s="1"/>
  <c r="AK53" i="1" s="1"/>
  <c r="AM53" i="1" s="1"/>
  <c r="AL52" i="1"/>
  <c r="AI52" i="1"/>
  <c r="AJ52" i="1" s="1"/>
  <c r="AK52" i="1" s="1"/>
  <c r="AM52" i="1" s="1"/>
  <c r="AL51" i="1"/>
  <c r="AI51" i="1"/>
  <c r="AJ51" i="1" s="1"/>
  <c r="AK51" i="1" s="1"/>
  <c r="AM51" i="1" s="1"/>
  <c r="AL48" i="1"/>
  <c r="AI48" i="1"/>
  <c r="AJ48" i="1" s="1"/>
  <c r="AK48" i="1" s="1"/>
  <c r="AM48" i="1" s="1"/>
  <c r="AL47" i="1"/>
  <c r="AI47" i="1"/>
  <c r="AJ47" i="1" s="1"/>
  <c r="AK47" i="1" s="1"/>
  <c r="AM47" i="1" s="1"/>
  <c r="AL35" i="1"/>
  <c r="AI35" i="1"/>
  <c r="AJ35" i="1" s="1"/>
  <c r="AK35" i="1" s="1"/>
  <c r="AM35" i="1" s="1"/>
  <c r="AL34" i="1"/>
  <c r="AI34" i="1"/>
  <c r="AJ34" i="1" s="1"/>
  <c r="AK34" i="1" s="1"/>
  <c r="AM34" i="1" s="1"/>
  <c r="AL33" i="1" l="1"/>
  <c r="AI33" i="1"/>
  <c r="AJ33" i="1" s="1"/>
  <c r="AK33" i="1" s="1"/>
  <c r="AM33" i="1" s="1"/>
  <c r="AL32" i="1"/>
  <c r="AI32" i="1"/>
  <c r="AJ32" i="1" s="1"/>
  <c r="AK32" i="1" s="1"/>
  <c r="AM32" i="1" s="1"/>
  <c r="AL31" i="1" l="1"/>
  <c r="AI31" i="1"/>
  <c r="AJ31" i="1" s="1"/>
  <c r="AK31" i="1" s="1"/>
  <c r="AM31" i="1" s="1"/>
  <c r="AL30" i="1"/>
  <c r="AI30" i="1"/>
  <c r="AJ30" i="1" s="1"/>
  <c r="AK30" i="1" s="1"/>
  <c r="AM30" i="1" s="1"/>
  <c r="AL29" i="1"/>
  <c r="AI29" i="1"/>
  <c r="AJ29" i="1" s="1"/>
  <c r="AK29" i="1" s="1"/>
  <c r="AM29" i="1" s="1"/>
  <c r="AL28" i="1"/>
  <c r="AI28" i="1"/>
  <c r="AJ28" i="1" s="1"/>
  <c r="AK28" i="1" s="1"/>
  <c r="AM28" i="1" s="1"/>
  <c r="AL27" i="1"/>
  <c r="AI27" i="1"/>
  <c r="AJ27" i="1" s="1"/>
  <c r="AK27" i="1" s="1"/>
  <c r="AM27" i="1" s="1"/>
  <c r="AL26" i="1"/>
  <c r="AI26" i="1"/>
  <c r="AJ26" i="1" s="1"/>
  <c r="AK26" i="1" s="1"/>
  <c r="AK99" i="1" l="1"/>
  <c r="AL98" i="1" l="1"/>
  <c r="AL55" i="1" l="1"/>
  <c r="AL45" i="1" l="1"/>
  <c r="AK40" i="1"/>
  <c r="AL42" i="1" l="1"/>
  <c r="AL38" i="1" l="1"/>
  <c r="AI41" i="1" l="1"/>
  <c r="AJ41" i="1" s="1"/>
  <c r="AK41" i="1" s="1"/>
  <c r="AM41" i="1" s="1"/>
  <c r="AL41" i="1" l="1"/>
  <c r="AI36" i="1"/>
  <c r="AJ36" i="1" s="1"/>
  <c r="AL36" i="1" s="1"/>
  <c r="AM36" i="1" s="1"/>
  <c r="AK36" i="1"/>
  <c r="AL125" i="1"/>
  <c r="AL124" i="1"/>
  <c r="AL123" i="1"/>
  <c r="AL122" i="1"/>
  <c r="AL121" i="1"/>
  <c r="AL120" i="1"/>
  <c r="AL118" i="1"/>
  <c r="AK117" i="1"/>
  <c r="AL116" i="1"/>
  <c r="AL115" i="1"/>
  <c r="AL114" i="1"/>
  <c r="AL113" i="1"/>
  <c r="AL112" i="1"/>
  <c r="AL111" i="1"/>
  <c r="AL110" i="1"/>
  <c r="AL109" i="1"/>
  <c r="AL108" i="1"/>
  <c r="AL107" i="1"/>
  <c r="AL106" i="1"/>
  <c r="AL105" i="1"/>
  <c r="AL104" i="1"/>
  <c r="AL103" i="1"/>
  <c r="AL102" i="1"/>
  <c r="AL101" i="1"/>
  <c r="AL100" i="1"/>
  <c r="AL97" i="1"/>
  <c r="AK96" i="1"/>
  <c r="AK95" i="1"/>
  <c r="AK94" i="1"/>
  <c r="AK93" i="1"/>
  <c r="AK92" i="1"/>
  <c r="AK91" i="1"/>
  <c r="AK90" i="1"/>
  <c r="AK89" i="1"/>
  <c r="AL88" i="1"/>
  <c r="AK87" i="1"/>
  <c r="AL86" i="1"/>
  <c r="AL85" i="1"/>
  <c r="AL84" i="1"/>
  <c r="AL83" i="1"/>
  <c r="AK82" i="1"/>
  <c r="AL81" i="1"/>
  <c r="AK80" i="1"/>
  <c r="AL78" i="1"/>
  <c r="AL77" i="1"/>
  <c r="AL76" i="1"/>
  <c r="AL75" i="1"/>
  <c r="AL74" i="1"/>
  <c r="AL73" i="1"/>
  <c r="AI68" i="1"/>
  <c r="AJ68" i="1" s="1"/>
  <c r="AL68" i="1" s="1"/>
  <c r="AM68" i="1" s="1"/>
  <c r="AK68" i="1"/>
  <c r="AK56" i="1"/>
  <c r="AL54" i="1"/>
  <c r="AK50" i="1"/>
  <c r="AK49" i="1"/>
  <c r="AK46" i="1"/>
  <c r="AK44" i="1"/>
  <c r="AK43" i="1"/>
  <c r="AI40" i="1"/>
  <c r="AJ40" i="1" s="1"/>
  <c r="AL40" i="1" s="1"/>
  <c r="AM40" i="1" s="1"/>
  <c r="AK37" i="1"/>
  <c r="AK25" i="1"/>
  <c r="AK24" i="1"/>
  <c r="AK23" i="1"/>
  <c r="AK21" i="1"/>
  <c r="AK20" i="1"/>
  <c r="AK19" i="1"/>
  <c r="AK18" i="1"/>
  <c r="AK17" i="1"/>
  <c r="AK16" i="1"/>
  <c r="AK15" i="1"/>
  <c r="AK14" i="1"/>
  <c r="AK13" i="1"/>
  <c r="AL12" i="1"/>
  <c r="AL11" i="1"/>
  <c r="AK10" i="1"/>
  <c r="BE10" i="1"/>
  <c r="BF10" i="1"/>
  <c r="BG10" i="1"/>
  <c r="BE11" i="1"/>
  <c r="BF11" i="1"/>
  <c r="BG11" i="1"/>
  <c r="BE12" i="1"/>
  <c r="BF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E111" i="1"/>
  <c r="BF111" i="1"/>
  <c r="BG111" i="1"/>
  <c r="BE112" i="1"/>
  <c r="BF112" i="1"/>
  <c r="BG112" i="1"/>
  <c r="BE113" i="1"/>
  <c r="BF113" i="1"/>
  <c r="BG113" i="1"/>
  <c r="BE114" i="1"/>
  <c r="BF114" i="1"/>
  <c r="BG114" i="1"/>
  <c r="BE115" i="1"/>
  <c r="BF115" i="1"/>
  <c r="BG115" i="1"/>
  <c r="BE116" i="1"/>
  <c r="BF116" i="1"/>
  <c r="BG116" i="1"/>
  <c r="BE117" i="1"/>
  <c r="BF117" i="1"/>
  <c r="BG117" i="1"/>
  <c r="BE118" i="1"/>
  <c r="BF118" i="1"/>
  <c r="BG118" i="1"/>
  <c r="BE119" i="1"/>
  <c r="BF119" i="1"/>
  <c r="BG119" i="1"/>
  <c r="BE120" i="1"/>
  <c r="BF120" i="1"/>
  <c r="BG120" i="1"/>
  <c r="BE121" i="1"/>
  <c r="BF121" i="1"/>
  <c r="BG121" i="1"/>
  <c r="BE122" i="1"/>
  <c r="BF122" i="1"/>
  <c r="BG122" i="1"/>
  <c r="BE123" i="1"/>
  <c r="BF123" i="1"/>
  <c r="BG123" i="1"/>
  <c r="BE124" i="1"/>
  <c r="BF124" i="1"/>
  <c r="BG124" i="1"/>
  <c r="BE125" i="1"/>
  <c r="BF125" i="1"/>
  <c r="BG125" i="1"/>
  <c r="BE126" i="1"/>
  <c r="BF126" i="1"/>
  <c r="BG126" i="1"/>
  <c r="BE127" i="1"/>
  <c r="BF127" i="1"/>
  <c r="BG127" i="1"/>
  <c r="AU10" i="1"/>
  <c r="AV10" i="1"/>
  <c r="AW10" i="1"/>
  <c r="AU11" i="1"/>
  <c r="AV11" i="1"/>
  <c r="AW11" i="1"/>
  <c r="AU12" i="1"/>
  <c r="AV12" i="1"/>
  <c r="AW12" i="1"/>
  <c r="AU13" i="1"/>
  <c r="AV13" i="1"/>
  <c r="AW13" i="1"/>
  <c r="AU14" i="1"/>
  <c r="AV14" i="1"/>
  <c r="AW14" i="1"/>
  <c r="AU15" i="1"/>
  <c r="AV15" i="1"/>
  <c r="AW15" i="1"/>
  <c r="AU16" i="1"/>
  <c r="AV16" i="1"/>
  <c r="AW16" i="1"/>
  <c r="AU17" i="1"/>
  <c r="AV17" i="1"/>
  <c r="AW17" i="1"/>
  <c r="AU18" i="1"/>
  <c r="AV18" i="1"/>
  <c r="AW18" i="1"/>
  <c r="AU19" i="1"/>
  <c r="AV19" i="1"/>
  <c r="AW19" i="1"/>
  <c r="AU20" i="1"/>
  <c r="AV20" i="1"/>
  <c r="AW20" i="1"/>
  <c r="AU21" i="1"/>
  <c r="AV21" i="1"/>
  <c r="AW21" i="1"/>
  <c r="AU22" i="1"/>
  <c r="AV22" i="1"/>
  <c r="AW22" i="1"/>
  <c r="AU23" i="1"/>
  <c r="AV23" i="1"/>
  <c r="AW23" i="1"/>
  <c r="AU24" i="1"/>
  <c r="AV24" i="1"/>
  <c r="AW24" i="1"/>
  <c r="AU25" i="1"/>
  <c r="AV25" i="1"/>
  <c r="AW25" i="1"/>
  <c r="AU26" i="1"/>
  <c r="AV26" i="1"/>
  <c r="AW26" i="1"/>
  <c r="AU27" i="1"/>
  <c r="AV27" i="1"/>
  <c r="AW27" i="1"/>
  <c r="AU28" i="1"/>
  <c r="AV28" i="1"/>
  <c r="AW28" i="1"/>
  <c r="AU29" i="1"/>
  <c r="AV29" i="1"/>
  <c r="AW29" i="1"/>
  <c r="AU30" i="1"/>
  <c r="AV30" i="1"/>
  <c r="AW30" i="1"/>
  <c r="AU31" i="1"/>
  <c r="AV31" i="1"/>
  <c r="AW31" i="1"/>
  <c r="AU32" i="1"/>
  <c r="AV32" i="1"/>
  <c r="AW32" i="1"/>
  <c r="AU33" i="1"/>
  <c r="AV33" i="1"/>
  <c r="AW33" i="1"/>
  <c r="AU34" i="1"/>
  <c r="AV34" i="1"/>
  <c r="AW34" i="1"/>
  <c r="AU35" i="1"/>
  <c r="AV35" i="1"/>
  <c r="AW35" i="1"/>
  <c r="AU36" i="1"/>
  <c r="AV36" i="1"/>
  <c r="AW36" i="1"/>
  <c r="AU37" i="1"/>
  <c r="AV37" i="1"/>
  <c r="AW37" i="1"/>
  <c r="AU38" i="1"/>
  <c r="AV38" i="1"/>
  <c r="AW38" i="1"/>
  <c r="AU39" i="1"/>
  <c r="AV39" i="1"/>
  <c r="AW39" i="1"/>
  <c r="AU40" i="1"/>
  <c r="AV40" i="1"/>
  <c r="AW40" i="1"/>
  <c r="AU41" i="1"/>
  <c r="AV41" i="1"/>
  <c r="AW41" i="1"/>
  <c r="AU42" i="1"/>
  <c r="AV42" i="1"/>
  <c r="AW42" i="1"/>
  <c r="AU43" i="1"/>
  <c r="AV43" i="1"/>
  <c r="AW43" i="1"/>
  <c r="AU44" i="1"/>
  <c r="AV44" i="1"/>
  <c r="AW44" i="1"/>
  <c r="AU45" i="1"/>
  <c r="AV45" i="1"/>
  <c r="AW45" i="1"/>
  <c r="AU46" i="1"/>
  <c r="AV46" i="1"/>
  <c r="AW46" i="1"/>
  <c r="AU47" i="1"/>
  <c r="AV47" i="1"/>
  <c r="AW47" i="1"/>
  <c r="AU48" i="1"/>
  <c r="AV48" i="1"/>
  <c r="AW48" i="1"/>
  <c r="AU49" i="1"/>
  <c r="AV49" i="1"/>
  <c r="AW49" i="1"/>
  <c r="AU50" i="1"/>
  <c r="AV50" i="1"/>
  <c r="AW50" i="1"/>
  <c r="AU51" i="1"/>
  <c r="AV51" i="1"/>
  <c r="AW51" i="1"/>
  <c r="AU52" i="1"/>
  <c r="AV52" i="1"/>
  <c r="AW52" i="1"/>
  <c r="AU53" i="1"/>
  <c r="AV53" i="1"/>
  <c r="AW53" i="1"/>
  <c r="AU54" i="1"/>
  <c r="AV54" i="1"/>
  <c r="AW54" i="1"/>
  <c r="AU55" i="1"/>
  <c r="AV55" i="1"/>
  <c r="AW55" i="1"/>
  <c r="AU56" i="1"/>
  <c r="AV56" i="1"/>
  <c r="AW56" i="1"/>
  <c r="AU57" i="1"/>
  <c r="AV57" i="1"/>
  <c r="AW57" i="1"/>
  <c r="AU58" i="1"/>
  <c r="AV58" i="1"/>
  <c r="AW58" i="1"/>
  <c r="AU59" i="1"/>
  <c r="AV59" i="1"/>
  <c r="AW59" i="1"/>
  <c r="AU60" i="1"/>
  <c r="AV60" i="1"/>
  <c r="AW60" i="1"/>
  <c r="AU61" i="1"/>
  <c r="AV61" i="1"/>
  <c r="AW61" i="1"/>
  <c r="AU62" i="1"/>
  <c r="AV62" i="1"/>
  <c r="AW62" i="1"/>
  <c r="AU63" i="1"/>
  <c r="AV63" i="1"/>
  <c r="AW63" i="1"/>
  <c r="AU64" i="1"/>
  <c r="AV64" i="1"/>
  <c r="AW64" i="1"/>
  <c r="AU65" i="1"/>
  <c r="AV65" i="1"/>
  <c r="AW65" i="1"/>
  <c r="AU66" i="1"/>
  <c r="AV66" i="1"/>
  <c r="AW66" i="1"/>
  <c r="AU67" i="1"/>
  <c r="AV67" i="1"/>
  <c r="AW67" i="1"/>
  <c r="AU68" i="1"/>
  <c r="AV68" i="1"/>
  <c r="AW68" i="1"/>
  <c r="AU69" i="1"/>
  <c r="AV69" i="1"/>
  <c r="AW69" i="1"/>
  <c r="AU70" i="1"/>
  <c r="AV70" i="1"/>
  <c r="AW70" i="1"/>
  <c r="AU71" i="1"/>
  <c r="AV71" i="1"/>
  <c r="AW71" i="1"/>
  <c r="AU72" i="1"/>
  <c r="AV72" i="1"/>
  <c r="AW72" i="1"/>
  <c r="AU73" i="1"/>
  <c r="AV73" i="1"/>
  <c r="AW73" i="1"/>
  <c r="AU74" i="1"/>
  <c r="AV74" i="1"/>
  <c r="AW74" i="1"/>
  <c r="AU75" i="1"/>
  <c r="AV75" i="1"/>
  <c r="AW75" i="1"/>
  <c r="AU76" i="1"/>
  <c r="AV76" i="1"/>
  <c r="AW76" i="1"/>
  <c r="AU77" i="1"/>
  <c r="AV77" i="1"/>
  <c r="AW77" i="1"/>
  <c r="AU78" i="1"/>
  <c r="AV78" i="1"/>
  <c r="AW78" i="1"/>
  <c r="AU79" i="1"/>
  <c r="AV79" i="1"/>
  <c r="AW79" i="1"/>
  <c r="AU80" i="1"/>
  <c r="AV80" i="1"/>
  <c r="AW80" i="1"/>
  <c r="AU81" i="1"/>
  <c r="AV81" i="1"/>
  <c r="AW81" i="1"/>
  <c r="AU82" i="1"/>
  <c r="AV82" i="1"/>
  <c r="AW82" i="1"/>
  <c r="AU83" i="1"/>
  <c r="AV83" i="1"/>
  <c r="AW83" i="1"/>
  <c r="AU84" i="1"/>
  <c r="AV84" i="1"/>
  <c r="AW84" i="1"/>
  <c r="AU85" i="1"/>
  <c r="AV85" i="1"/>
  <c r="AW85" i="1"/>
  <c r="AU86" i="1"/>
  <c r="AV86" i="1"/>
  <c r="AW86" i="1"/>
  <c r="AU87" i="1"/>
  <c r="AV87" i="1"/>
  <c r="AW87" i="1"/>
  <c r="AU88" i="1"/>
  <c r="AV88" i="1"/>
  <c r="AW88" i="1"/>
  <c r="AU89" i="1"/>
  <c r="AV89" i="1"/>
  <c r="AW89" i="1"/>
  <c r="AU90" i="1"/>
  <c r="AV90" i="1"/>
  <c r="AW90" i="1"/>
  <c r="AU91" i="1"/>
  <c r="AV91" i="1"/>
  <c r="AW91" i="1"/>
  <c r="AU92" i="1"/>
  <c r="AV92" i="1"/>
  <c r="AW92" i="1"/>
  <c r="AU93" i="1"/>
  <c r="AV93" i="1"/>
  <c r="AW93" i="1"/>
  <c r="AU94" i="1"/>
  <c r="AV94" i="1"/>
  <c r="AW94" i="1"/>
  <c r="AU95" i="1"/>
  <c r="AV95" i="1"/>
  <c r="AW95" i="1"/>
  <c r="AU96" i="1"/>
  <c r="AV96" i="1"/>
  <c r="AW96" i="1"/>
  <c r="AU97" i="1"/>
  <c r="AV97" i="1"/>
  <c r="AW97" i="1"/>
  <c r="AU98" i="1"/>
  <c r="AV98" i="1"/>
  <c r="AW98" i="1"/>
  <c r="AU99" i="1"/>
  <c r="AV99" i="1"/>
  <c r="AW99" i="1"/>
  <c r="AU100" i="1"/>
  <c r="AV100" i="1"/>
  <c r="AW100" i="1"/>
  <c r="AU101" i="1"/>
  <c r="AV101" i="1"/>
  <c r="AW101" i="1"/>
  <c r="AU102" i="1"/>
  <c r="AV102" i="1"/>
  <c r="AW102" i="1"/>
  <c r="AU103" i="1"/>
  <c r="AV103" i="1"/>
  <c r="AW103" i="1"/>
  <c r="AU104" i="1"/>
  <c r="AV104" i="1"/>
  <c r="AW104" i="1"/>
  <c r="AU105" i="1"/>
  <c r="AV105" i="1"/>
  <c r="AW105" i="1"/>
  <c r="AU106" i="1"/>
  <c r="AV106" i="1"/>
  <c r="AW106" i="1"/>
  <c r="AU107" i="1"/>
  <c r="AV107" i="1"/>
  <c r="AW107" i="1"/>
  <c r="AU108" i="1"/>
  <c r="AV108" i="1"/>
  <c r="AW108" i="1"/>
  <c r="AU109" i="1"/>
  <c r="AV109" i="1"/>
  <c r="AW109" i="1"/>
  <c r="AU110" i="1"/>
  <c r="AV110" i="1"/>
  <c r="AW110" i="1"/>
  <c r="AU111" i="1"/>
  <c r="AV111" i="1"/>
  <c r="AW111" i="1"/>
  <c r="AU112" i="1"/>
  <c r="AV112" i="1"/>
  <c r="AW112" i="1"/>
  <c r="AU113" i="1"/>
  <c r="AV113" i="1"/>
  <c r="AW113" i="1"/>
  <c r="AU114" i="1"/>
  <c r="AV114" i="1"/>
  <c r="AW114" i="1"/>
  <c r="AU115" i="1"/>
  <c r="AV115" i="1"/>
  <c r="AW115" i="1"/>
  <c r="AU116" i="1"/>
  <c r="AV116" i="1"/>
  <c r="AW116" i="1"/>
  <c r="AU117" i="1"/>
  <c r="AV117" i="1"/>
  <c r="AW117" i="1"/>
  <c r="AU118" i="1"/>
  <c r="AV118" i="1"/>
  <c r="AW118" i="1"/>
  <c r="AU119" i="1"/>
  <c r="AV119" i="1"/>
  <c r="AW119" i="1"/>
  <c r="AU120" i="1"/>
  <c r="AV120" i="1"/>
  <c r="AW120" i="1"/>
  <c r="AU121" i="1"/>
  <c r="AV121" i="1"/>
  <c r="AW121" i="1"/>
  <c r="AU122" i="1"/>
  <c r="AV122" i="1"/>
  <c r="AW122" i="1"/>
  <c r="AU123" i="1"/>
  <c r="AV123" i="1"/>
  <c r="AW123" i="1"/>
  <c r="AU124" i="1"/>
  <c r="AV124" i="1"/>
  <c r="AW124" i="1"/>
  <c r="AU125" i="1"/>
  <c r="AV125" i="1"/>
  <c r="AW125" i="1"/>
  <c r="AU126" i="1"/>
  <c r="AV126" i="1"/>
  <c r="AW126" i="1"/>
  <c r="AU127" i="1"/>
  <c r="AV127" i="1"/>
  <c r="AW127" i="1"/>
  <c r="AK63" i="1"/>
  <c r="AL63" i="1"/>
  <c r="AM63" i="1"/>
  <c r="BC10" i="1"/>
  <c r="BD10" i="1" s="1"/>
  <c r="BC11" i="1"/>
  <c r="BD11" i="1" s="1"/>
  <c r="BC12" i="1"/>
  <c r="BD12" i="1" s="1"/>
  <c r="BC13" i="1"/>
  <c r="BD13" i="1" s="1"/>
  <c r="BC14" i="1"/>
  <c r="BD14" i="1" s="1"/>
  <c r="BC15" i="1"/>
  <c r="BD15" i="1" s="1"/>
  <c r="BC16" i="1"/>
  <c r="BD16" i="1" s="1"/>
  <c r="BC17" i="1"/>
  <c r="BD17" i="1" s="1"/>
  <c r="BC18" i="1"/>
  <c r="BD18" i="1" s="1"/>
  <c r="BC19" i="1"/>
  <c r="BD19" i="1" s="1"/>
  <c r="BC20" i="1"/>
  <c r="BD20" i="1" s="1"/>
  <c r="BC21" i="1"/>
  <c r="BD21" i="1" s="1"/>
  <c r="BC22" i="1"/>
  <c r="BD22" i="1" s="1"/>
  <c r="BC23" i="1"/>
  <c r="BD23" i="1" s="1"/>
  <c r="BC24" i="1"/>
  <c r="BD24" i="1" s="1"/>
  <c r="BC25" i="1"/>
  <c r="BD25" i="1" s="1"/>
  <c r="BC26" i="1"/>
  <c r="BD26" i="1" s="1"/>
  <c r="BC27" i="1"/>
  <c r="BD27" i="1" s="1"/>
  <c r="BC28" i="1"/>
  <c r="BD28" i="1" s="1"/>
  <c r="BC29" i="1"/>
  <c r="BD29" i="1" s="1"/>
  <c r="BC30" i="1"/>
  <c r="BD30" i="1" s="1"/>
  <c r="BC31" i="1"/>
  <c r="BD31" i="1" s="1"/>
  <c r="BC32" i="1"/>
  <c r="BD32" i="1" s="1"/>
  <c r="BC33" i="1"/>
  <c r="BD33" i="1" s="1"/>
  <c r="BC34" i="1"/>
  <c r="BD34" i="1" s="1"/>
  <c r="BC35" i="1"/>
  <c r="BD35" i="1" s="1"/>
  <c r="BC36" i="1"/>
  <c r="BD36" i="1" s="1"/>
  <c r="BC37" i="1"/>
  <c r="BD37" i="1" s="1"/>
  <c r="BC38" i="1"/>
  <c r="BD38" i="1" s="1"/>
  <c r="BC39" i="1"/>
  <c r="BD39" i="1" s="1"/>
  <c r="BC40" i="1"/>
  <c r="BD40" i="1" s="1"/>
  <c r="BC41" i="1"/>
  <c r="BD41" i="1" s="1"/>
  <c r="BC42" i="1"/>
  <c r="BD42" i="1" s="1"/>
  <c r="BC43" i="1"/>
  <c r="BD43" i="1" s="1"/>
  <c r="BC44" i="1"/>
  <c r="BD44" i="1" s="1"/>
  <c r="BC45" i="1"/>
  <c r="BD45" i="1" s="1"/>
  <c r="BC46" i="1"/>
  <c r="BD46" i="1" s="1"/>
  <c r="BC47" i="1"/>
  <c r="BD47" i="1" s="1"/>
  <c r="BC48" i="1"/>
  <c r="BD48" i="1" s="1"/>
  <c r="BC49" i="1"/>
  <c r="BD49" i="1" s="1"/>
  <c r="BC50" i="1"/>
  <c r="BD50" i="1" s="1"/>
  <c r="BC51" i="1"/>
  <c r="BD51" i="1" s="1"/>
  <c r="BC52" i="1"/>
  <c r="BD52" i="1" s="1"/>
  <c r="BC53" i="1"/>
  <c r="BD53" i="1" s="1"/>
  <c r="BC54" i="1"/>
  <c r="BD54" i="1" s="1"/>
  <c r="BC55" i="1"/>
  <c r="BD55" i="1" s="1"/>
  <c r="BC56" i="1"/>
  <c r="BD56" i="1" s="1"/>
  <c r="BC57" i="1"/>
  <c r="BD57" i="1" s="1"/>
  <c r="BC58" i="1"/>
  <c r="BD58" i="1" s="1"/>
  <c r="BC59" i="1"/>
  <c r="BD59" i="1" s="1"/>
  <c r="BC60" i="1"/>
  <c r="BD60" i="1" s="1"/>
  <c r="BC61" i="1"/>
  <c r="BD61" i="1" s="1"/>
  <c r="BC62" i="1"/>
  <c r="BD62" i="1" s="1"/>
  <c r="BC63" i="1"/>
  <c r="BD63" i="1" s="1"/>
  <c r="BC64" i="1"/>
  <c r="BD64" i="1" s="1"/>
  <c r="BC65" i="1"/>
  <c r="BD65" i="1" s="1"/>
  <c r="BC66" i="1"/>
  <c r="BD66" i="1" s="1"/>
  <c r="BC67" i="1"/>
  <c r="BD67" i="1" s="1"/>
  <c r="BC68" i="1"/>
  <c r="BD68" i="1" s="1"/>
  <c r="BC69" i="1"/>
  <c r="BD69" i="1" s="1"/>
  <c r="BC70" i="1"/>
  <c r="BD70" i="1" s="1"/>
  <c r="BC71" i="1"/>
  <c r="BD71" i="1" s="1"/>
  <c r="BC72" i="1"/>
  <c r="BD72" i="1" s="1"/>
  <c r="BC73" i="1"/>
  <c r="BD73" i="1" s="1"/>
  <c r="BC74" i="1"/>
  <c r="BD74" i="1" s="1"/>
  <c r="BC75" i="1"/>
  <c r="BD75" i="1" s="1"/>
  <c r="BC76" i="1"/>
  <c r="BD76" i="1" s="1"/>
  <c r="BC77" i="1"/>
  <c r="BD77" i="1" s="1"/>
  <c r="BC78" i="1"/>
  <c r="BD78" i="1" s="1"/>
  <c r="BC79" i="1"/>
  <c r="BD79" i="1" s="1"/>
  <c r="BC80" i="1"/>
  <c r="BD80" i="1" s="1"/>
  <c r="BC81" i="1"/>
  <c r="BD81" i="1" s="1"/>
  <c r="BC82" i="1"/>
  <c r="BD82" i="1" s="1"/>
  <c r="BC83" i="1"/>
  <c r="BD83" i="1" s="1"/>
  <c r="BC84" i="1"/>
  <c r="BD84" i="1" s="1"/>
  <c r="BC85" i="1"/>
  <c r="BD85" i="1" s="1"/>
  <c r="BC86" i="1"/>
  <c r="BD86" i="1" s="1"/>
  <c r="BC87" i="1"/>
  <c r="BD87" i="1" s="1"/>
  <c r="BC88" i="1"/>
  <c r="BD88" i="1" s="1"/>
  <c r="BC89" i="1"/>
  <c r="BD89" i="1" s="1"/>
  <c r="BC90" i="1"/>
  <c r="BD90" i="1" s="1"/>
  <c r="BC91" i="1"/>
  <c r="BD91" i="1" s="1"/>
  <c r="BC92" i="1"/>
  <c r="BD92" i="1" s="1"/>
  <c r="BC93" i="1"/>
  <c r="BD93" i="1" s="1"/>
  <c r="BC94" i="1"/>
  <c r="BD94" i="1" s="1"/>
  <c r="BC95" i="1"/>
  <c r="BD95" i="1" s="1"/>
  <c r="BC96" i="1"/>
  <c r="BD96" i="1" s="1"/>
  <c r="BC97" i="1"/>
  <c r="BD97" i="1" s="1"/>
  <c r="BC98" i="1"/>
  <c r="BD98" i="1" s="1"/>
  <c r="BC99" i="1"/>
  <c r="BD99" i="1" s="1"/>
  <c r="BC100" i="1"/>
  <c r="BD100" i="1" s="1"/>
  <c r="BC101" i="1"/>
  <c r="BD101" i="1" s="1"/>
  <c r="BC102" i="1"/>
  <c r="BD102" i="1" s="1"/>
  <c r="BC103" i="1"/>
  <c r="BD103" i="1" s="1"/>
  <c r="BC104" i="1"/>
  <c r="BD104" i="1" s="1"/>
  <c r="BC105" i="1"/>
  <c r="BD105" i="1" s="1"/>
  <c r="BC106" i="1"/>
  <c r="BD106" i="1" s="1"/>
  <c r="BC107" i="1"/>
  <c r="BD107" i="1" s="1"/>
  <c r="BC108" i="1"/>
  <c r="BD108" i="1" s="1"/>
  <c r="BC109" i="1"/>
  <c r="BD109" i="1" s="1"/>
  <c r="BC110" i="1"/>
  <c r="BD110" i="1" s="1"/>
  <c r="BC111" i="1"/>
  <c r="BD111" i="1" s="1"/>
  <c r="BC112" i="1"/>
  <c r="BD112" i="1" s="1"/>
  <c r="BC113" i="1"/>
  <c r="BD113" i="1" s="1"/>
  <c r="BC114" i="1"/>
  <c r="BD114" i="1" s="1"/>
  <c r="BC115" i="1"/>
  <c r="BD115" i="1" s="1"/>
  <c r="BC116" i="1"/>
  <c r="BD116" i="1" s="1"/>
  <c r="BC117" i="1"/>
  <c r="BD117" i="1" s="1"/>
  <c r="BC118" i="1"/>
  <c r="BD118" i="1" s="1"/>
  <c r="BC119" i="1"/>
  <c r="BD119" i="1" s="1"/>
  <c r="BC120" i="1"/>
  <c r="BD120" i="1" s="1"/>
  <c r="BC121" i="1"/>
  <c r="BD121" i="1" s="1"/>
  <c r="BC122" i="1"/>
  <c r="BD122" i="1" s="1"/>
  <c r="BC123" i="1"/>
  <c r="BD123" i="1" s="1"/>
  <c r="BC124" i="1"/>
  <c r="BD124" i="1" s="1"/>
  <c r="BC125" i="1"/>
  <c r="BD125" i="1" s="1"/>
  <c r="BC126" i="1"/>
  <c r="BD126" i="1" s="1"/>
  <c r="BC127" i="1"/>
  <c r="BD127" i="1" s="1"/>
  <c r="AS10" i="1"/>
  <c r="AT10" i="1" s="1"/>
  <c r="AS11" i="1"/>
  <c r="AT11" i="1" s="1"/>
  <c r="AS12" i="1"/>
  <c r="AT12" i="1" s="1"/>
  <c r="AS13" i="1"/>
  <c r="AT13" i="1" s="1"/>
  <c r="AS14" i="1"/>
  <c r="AT14" i="1" s="1"/>
  <c r="AS15" i="1"/>
  <c r="AT15" i="1" s="1"/>
  <c r="AS16" i="1"/>
  <c r="AT16" i="1" s="1"/>
  <c r="AS17" i="1"/>
  <c r="AT17" i="1" s="1"/>
  <c r="AS18" i="1"/>
  <c r="AT18" i="1" s="1"/>
  <c r="AS19" i="1"/>
  <c r="AT19" i="1" s="1"/>
  <c r="AS20" i="1"/>
  <c r="AT20" i="1" s="1"/>
  <c r="AS21" i="1"/>
  <c r="AT21" i="1" s="1"/>
  <c r="AS22" i="1"/>
  <c r="AT22" i="1" s="1"/>
  <c r="AS23" i="1"/>
  <c r="AT23" i="1" s="1"/>
  <c r="AS24" i="1"/>
  <c r="AT24" i="1" s="1"/>
  <c r="AS25" i="1"/>
  <c r="AT25" i="1" s="1"/>
  <c r="AS26" i="1"/>
  <c r="AT26" i="1" s="1"/>
  <c r="AS27" i="1"/>
  <c r="AT27" i="1" s="1"/>
  <c r="AS28" i="1"/>
  <c r="AT28" i="1" s="1"/>
  <c r="AS29" i="1"/>
  <c r="AT29" i="1" s="1"/>
  <c r="AS30" i="1"/>
  <c r="AT30" i="1" s="1"/>
  <c r="AS31" i="1"/>
  <c r="AT31" i="1" s="1"/>
  <c r="AS32" i="1"/>
  <c r="AT32" i="1" s="1"/>
  <c r="AS33" i="1"/>
  <c r="AT33" i="1" s="1"/>
  <c r="AS34" i="1"/>
  <c r="AT34" i="1" s="1"/>
  <c r="AS35" i="1"/>
  <c r="AT35" i="1" s="1"/>
  <c r="AS36" i="1"/>
  <c r="AT36" i="1" s="1"/>
  <c r="AS37" i="1"/>
  <c r="AT37" i="1" s="1"/>
  <c r="AS38" i="1"/>
  <c r="AT38" i="1" s="1"/>
  <c r="AS39" i="1"/>
  <c r="AT39" i="1" s="1"/>
  <c r="AS40" i="1"/>
  <c r="AT40" i="1" s="1"/>
  <c r="AS41" i="1"/>
  <c r="AT41" i="1" s="1"/>
  <c r="AS42" i="1"/>
  <c r="AT42" i="1" s="1"/>
  <c r="AS43" i="1"/>
  <c r="AT43" i="1" s="1"/>
  <c r="AS44" i="1"/>
  <c r="AT44" i="1" s="1"/>
  <c r="AS45" i="1"/>
  <c r="AT45" i="1" s="1"/>
  <c r="AS46" i="1"/>
  <c r="AT46" i="1" s="1"/>
  <c r="AS47" i="1"/>
  <c r="AT47" i="1" s="1"/>
  <c r="AS48" i="1"/>
  <c r="AT48" i="1" s="1"/>
  <c r="AS49" i="1"/>
  <c r="AT49" i="1" s="1"/>
  <c r="AS50" i="1"/>
  <c r="AT50" i="1" s="1"/>
  <c r="AS51" i="1"/>
  <c r="AT51" i="1" s="1"/>
  <c r="AS52" i="1"/>
  <c r="AT52" i="1" s="1"/>
  <c r="AS53" i="1"/>
  <c r="AT53" i="1" s="1"/>
  <c r="AS54" i="1"/>
  <c r="AT54" i="1" s="1"/>
  <c r="AS55" i="1"/>
  <c r="AT55" i="1" s="1"/>
  <c r="AS56" i="1"/>
  <c r="AT56" i="1" s="1"/>
  <c r="AS57" i="1"/>
  <c r="AT57" i="1" s="1"/>
  <c r="AS58" i="1"/>
  <c r="AT58" i="1" s="1"/>
  <c r="AS59" i="1"/>
  <c r="AT59" i="1" s="1"/>
  <c r="AS60" i="1"/>
  <c r="AT60" i="1" s="1"/>
  <c r="AS61" i="1"/>
  <c r="AT61" i="1" s="1"/>
  <c r="AS62" i="1"/>
  <c r="AT62" i="1" s="1"/>
  <c r="AS63" i="1"/>
  <c r="AT63" i="1" s="1"/>
  <c r="AS64" i="1"/>
  <c r="AT64" i="1" s="1"/>
  <c r="AS65" i="1"/>
  <c r="AT65" i="1" s="1"/>
  <c r="AS66" i="1"/>
  <c r="AT66" i="1" s="1"/>
  <c r="AS67" i="1"/>
  <c r="AT67" i="1" s="1"/>
  <c r="AS68" i="1"/>
  <c r="AT68" i="1" s="1"/>
  <c r="AS69" i="1"/>
  <c r="AT69" i="1" s="1"/>
  <c r="AS70" i="1"/>
  <c r="AT70" i="1" s="1"/>
  <c r="AS71" i="1"/>
  <c r="AT71" i="1" s="1"/>
  <c r="AS72" i="1"/>
  <c r="AT72" i="1" s="1"/>
  <c r="AS73" i="1"/>
  <c r="AT73" i="1" s="1"/>
  <c r="AS74" i="1"/>
  <c r="AT74" i="1" s="1"/>
  <c r="AS75" i="1"/>
  <c r="AT75" i="1" s="1"/>
  <c r="AS76" i="1"/>
  <c r="AT76" i="1" s="1"/>
  <c r="AS77" i="1"/>
  <c r="AT77" i="1" s="1"/>
  <c r="AS78" i="1"/>
  <c r="AT78" i="1" s="1"/>
  <c r="AS79" i="1"/>
  <c r="AT79" i="1" s="1"/>
  <c r="AS80" i="1"/>
  <c r="AT80" i="1" s="1"/>
  <c r="AS81" i="1"/>
  <c r="AT81" i="1" s="1"/>
  <c r="AS82" i="1"/>
  <c r="AT82" i="1" s="1"/>
  <c r="AS83" i="1"/>
  <c r="AT83" i="1" s="1"/>
  <c r="AS84" i="1"/>
  <c r="AT84" i="1" s="1"/>
  <c r="AS85" i="1"/>
  <c r="AT85" i="1" s="1"/>
  <c r="AS86" i="1"/>
  <c r="AT86" i="1" s="1"/>
  <c r="AS87" i="1"/>
  <c r="AT87" i="1" s="1"/>
  <c r="AS88" i="1"/>
  <c r="AT88" i="1" s="1"/>
  <c r="AS89" i="1"/>
  <c r="AT89" i="1" s="1"/>
  <c r="AS90" i="1"/>
  <c r="AT90" i="1" s="1"/>
  <c r="AS91" i="1"/>
  <c r="AT91" i="1" s="1"/>
  <c r="AS92" i="1"/>
  <c r="AT92" i="1" s="1"/>
  <c r="AS93" i="1"/>
  <c r="AT93" i="1" s="1"/>
  <c r="AS94" i="1"/>
  <c r="AT94" i="1" s="1"/>
  <c r="AS95" i="1"/>
  <c r="AT95" i="1" s="1"/>
  <c r="AS96" i="1"/>
  <c r="AT96" i="1" s="1"/>
  <c r="AS97" i="1"/>
  <c r="AT97" i="1" s="1"/>
  <c r="AS98" i="1"/>
  <c r="AT98" i="1" s="1"/>
  <c r="AS99" i="1"/>
  <c r="AT99" i="1" s="1"/>
  <c r="AS100" i="1"/>
  <c r="AT100" i="1" s="1"/>
  <c r="AS101" i="1"/>
  <c r="AT101" i="1" s="1"/>
  <c r="AS102" i="1"/>
  <c r="AT102" i="1" s="1"/>
  <c r="AS103" i="1"/>
  <c r="AT103" i="1" s="1"/>
  <c r="AS104" i="1"/>
  <c r="AT104" i="1" s="1"/>
  <c r="AS105" i="1"/>
  <c r="AT105" i="1" s="1"/>
  <c r="AS106" i="1"/>
  <c r="AT106" i="1" s="1"/>
  <c r="AS107" i="1"/>
  <c r="AT107" i="1" s="1"/>
  <c r="AS108" i="1"/>
  <c r="AT108" i="1" s="1"/>
  <c r="AS109" i="1"/>
  <c r="AT109" i="1" s="1"/>
  <c r="AS110" i="1"/>
  <c r="AT110" i="1" s="1"/>
  <c r="AS111" i="1"/>
  <c r="AT111" i="1" s="1"/>
  <c r="AS112" i="1"/>
  <c r="AT112" i="1" s="1"/>
  <c r="AS113" i="1"/>
  <c r="AT113" i="1" s="1"/>
  <c r="AS114" i="1"/>
  <c r="AT114" i="1" s="1"/>
  <c r="AS115" i="1"/>
  <c r="AT115" i="1" s="1"/>
  <c r="AS116" i="1"/>
  <c r="AT116" i="1" s="1"/>
  <c r="AS117" i="1"/>
  <c r="AT117" i="1" s="1"/>
  <c r="AS118" i="1"/>
  <c r="AT118" i="1" s="1"/>
  <c r="AS119" i="1"/>
  <c r="AT119" i="1" s="1"/>
  <c r="AS120" i="1"/>
  <c r="AT120" i="1" s="1"/>
  <c r="AS121" i="1"/>
  <c r="AT121" i="1" s="1"/>
  <c r="AS122" i="1"/>
  <c r="AT122" i="1" s="1"/>
  <c r="AS123" i="1"/>
  <c r="AT123" i="1" s="1"/>
  <c r="AS124" i="1"/>
  <c r="AT124" i="1" s="1"/>
  <c r="AS125" i="1"/>
  <c r="AT125" i="1" s="1"/>
  <c r="AS126" i="1"/>
  <c r="AT126" i="1" s="1"/>
  <c r="AS127" i="1"/>
  <c r="AT127" i="1" s="1"/>
  <c r="AI10" i="1"/>
  <c r="AJ10" i="1" s="1"/>
  <c r="AL10" i="1" s="1"/>
  <c r="AM10" i="1" s="1"/>
  <c r="AI11" i="1"/>
  <c r="AJ11" i="1" s="1"/>
  <c r="AK11" i="1" s="1"/>
  <c r="AM11" i="1" s="1"/>
  <c r="AI12" i="1"/>
  <c r="AJ12" i="1" s="1"/>
  <c r="AK12" i="1" s="1"/>
  <c r="AM12" i="1" s="1"/>
  <c r="AI13" i="1"/>
  <c r="AJ13" i="1" s="1"/>
  <c r="AL13" i="1" s="1"/>
  <c r="AM13" i="1" s="1"/>
  <c r="AI14" i="1"/>
  <c r="AJ14" i="1" s="1"/>
  <c r="AL14" i="1" s="1"/>
  <c r="AM14" i="1" s="1"/>
  <c r="AI15" i="1"/>
  <c r="AJ15" i="1" s="1"/>
  <c r="AL15" i="1" s="1"/>
  <c r="AM15" i="1" s="1"/>
  <c r="AI16" i="1"/>
  <c r="AJ16" i="1" s="1"/>
  <c r="AL16" i="1" s="1"/>
  <c r="AM16" i="1" s="1"/>
  <c r="AI17" i="1"/>
  <c r="AJ17" i="1" s="1"/>
  <c r="AL17" i="1" s="1"/>
  <c r="AM17" i="1" s="1"/>
  <c r="AI18" i="1"/>
  <c r="AJ18" i="1" s="1"/>
  <c r="AL18" i="1" s="1"/>
  <c r="AM18" i="1" s="1"/>
  <c r="AI19" i="1"/>
  <c r="AJ19" i="1" s="1"/>
  <c r="AL19" i="1" s="1"/>
  <c r="AI20" i="1"/>
  <c r="AJ20" i="1" s="1"/>
  <c r="AL20" i="1" s="1"/>
  <c r="AM20" i="1" s="1"/>
  <c r="AI21" i="1"/>
  <c r="AJ21" i="1" s="1"/>
  <c r="AL21" i="1" s="1"/>
  <c r="AM21" i="1" s="1"/>
  <c r="AI22" i="1"/>
  <c r="AJ22" i="1" s="1"/>
  <c r="AK22" i="1" s="1"/>
  <c r="AI23" i="1"/>
  <c r="AJ23" i="1" s="1"/>
  <c r="AL23" i="1" s="1"/>
  <c r="AM23" i="1" s="1"/>
  <c r="AI24" i="1"/>
  <c r="AJ24" i="1" s="1"/>
  <c r="AL24" i="1" s="1"/>
  <c r="AM24" i="1" s="1"/>
  <c r="AI25" i="1"/>
  <c r="AJ25" i="1" s="1"/>
  <c r="AL25" i="1" s="1"/>
  <c r="AM25" i="1" s="1"/>
  <c r="AM26" i="1"/>
  <c r="AI37" i="1"/>
  <c r="AJ37" i="1" s="1"/>
  <c r="AL37" i="1" s="1"/>
  <c r="AM37" i="1" s="1"/>
  <c r="AI38" i="1"/>
  <c r="AJ38" i="1" s="1"/>
  <c r="AK38" i="1" s="1"/>
  <c r="AM38" i="1" s="1"/>
  <c r="AI39" i="1"/>
  <c r="AJ39" i="1" s="1"/>
  <c r="AI42" i="1"/>
  <c r="AJ42" i="1" s="1"/>
  <c r="AK42" i="1" s="1"/>
  <c r="AM42" i="1" s="1"/>
  <c r="AI43" i="1"/>
  <c r="AJ43" i="1" s="1"/>
  <c r="AL43" i="1" s="1"/>
  <c r="AM43" i="1" s="1"/>
  <c r="AI44" i="1"/>
  <c r="AJ44" i="1" s="1"/>
  <c r="AL44" i="1" s="1"/>
  <c r="AM44" i="1" s="1"/>
  <c r="AI45" i="1"/>
  <c r="AJ45" i="1" s="1"/>
  <c r="AK45" i="1" s="1"/>
  <c r="AM45" i="1" s="1"/>
  <c r="AI46" i="1"/>
  <c r="AJ46" i="1" s="1"/>
  <c r="AL46" i="1" s="1"/>
  <c r="AM46" i="1" s="1"/>
  <c r="AI49" i="1"/>
  <c r="AJ49" i="1" s="1"/>
  <c r="AL49" i="1" s="1"/>
  <c r="AM49" i="1" s="1"/>
  <c r="AI50" i="1"/>
  <c r="AJ50" i="1" s="1"/>
  <c r="AL50" i="1" s="1"/>
  <c r="AM50" i="1" s="1"/>
  <c r="AI54" i="1"/>
  <c r="AJ54" i="1" s="1"/>
  <c r="AK54" i="1" s="1"/>
  <c r="AM54" i="1" s="1"/>
  <c r="AI55" i="1"/>
  <c r="AJ55" i="1" s="1"/>
  <c r="AK55" i="1" s="1"/>
  <c r="AM55" i="1" s="1"/>
  <c r="AI56" i="1"/>
  <c r="AJ56" i="1" s="1"/>
  <c r="AL56" i="1" s="1"/>
  <c r="AM56" i="1" s="1"/>
  <c r="AI63" i="1"/>
  <c r="AJ63" i="1" s="1"/>
  <c r="AI73" i="1"/>
  <c r="AJ73" i="1" s="1"/>
  <c r="AK73" i="1" s="1"/>
  <c r="AM73" i="1" s="1"/>
  <c r="AI74" i="1"/>
  <c r="AJ74" i="1" s="1"/>
  <c r="AK74" i="1" s="1"/>
  <c r="AM74" i="1" s="1"/>
  <c r="AI75" i="1"/>
  <c r="AJ75" i="1" s="1"/>
  <c r="AK75" i="1" s="1"/>
  <c r="AM75" i="1" s="1"/>
  <c r="AI76" i="1"/>
  <c r="AJ76" i="1" s="1"/>
  <c r="AK76" i="1" s="1"/>
  <c r="AM76" i="1" s="1"/>
  <c r="AI77" i="1"/>
  <c r="AJ77" i="1" s="1"/>
  <c r="AK77" i="1" s="1"/>
  <c r="AM77" i="1" s="1"/>
  <c r="AI78" i="1"/>
  <c r="AJ78" i="1" s="1"/>
  <c r="AK78" i="1" s="1"/>
  <c r="AM78" i="1" s="1"/>
  <c r="AI79" i="1"/>
  <c r="AJ79" i="1" s="1"/>
  <c r="AL79" i="1" s="1"/>
  <c r="AI80" i="1"/>
  <c r="AJ80" i="1" s="1"/>
  <c r="AL80" i="1" s="1"/>
  <c r="AM80" i="1" s="1"/>
  <c r="AI81" i="1"/>
  <c r="AJ81" i="1" s="1"/>
  <c r="AK81" i="1" s="1"/>
  <c r="AM81" i="1" s="1"/>
  <c r="AI82" i="1"/>
  <c r="AJ82" i="1" s="1"/>
  <c r="AL82" i="1" s="1"/>
  <c r="AM82" i="1" s="1"/>
  <c r="AI83" i="1"/>
  <c r="AJ83" i="1" s="1"/>
  <c r="AK83" i="1" s="1"/>
  <c r="AM83" i="1" s="1"/>
  <c r="AI84" i="1"/>
  <c r="AJ84" i="1" s="1"/>
  <c r="AK84" i="1" s="1"/>
  <c r="AM84" i="1" s="1"/>
  <c r="AI85" i="1"/>
  <c r="AJ85" i="1" s="1"/>
  <c r="AK85" i="1" s="1"/>
  <c r="AM85" i="1" s="1"/>
  <c r="AI86" i="1"/>
  <c r="AJ86" i="1" s="1"/>
  <c r="AK86" i="1" s="1"/>
  <c r="AM86" i="1" s="1"/>
  <c r="AI87" i="1"/>
  <c r="AJ87" i="1" s="1"/>
  <c r="AL87" i="1" s="1"/>
  <c r="AM87" i="1" s="1"/>
  <c r="AI88" i="1"/>
  <c r="AJ88" i="1" s="1"/>
  <c r="AK88" i="1" s="1"/>
  <c r="AM88" i="1" s="1"/>
  <c r="AI89" i="1"/>
  <c r="AJ89" i="1" s="1"/>
  <c r="AL89" i="1" s="1"/>
  <c r="AM89" i="1" s="1"/>
  <c r="AI90" i="1"/>
  <c r="AJ90" i="1" s="1"/>
  <c r="AL90" i="1" s="1"/>
  <c r="AM90" i="1" s="1"/>
  <c r="AI91" i="1"/>
  <c r="AJ91" i="1" s="1"/>
  <c r="AL91" i="1" s="1"/>
  <c r="AM91" i="1" s="1"/>
  <c r="AI92" i="1"/>
  <c r="AJ92" i="1" s="1"/>
  <c r="AL92" i="1" s="1"/>
  <c r="AM92" i="1" s="1"/>
  <c r="AI93" i="1"/>
  <c r="AJ93" i="1" s="1"/>
  <c r="AL93" i="1" s="1"/>
  <c r="AM93" i="1" s="1"/>
  <c r="AI94" i="1"/>
  <c r="AJ94" i="1" s="1"/>
  <c r="AL94" i="1" s="1"/>
  <c r="AM94" i="1" s="1"/>
  <c r="AI95" i="1"/>
  <c r="AJ95" i="1" s="1"/>
  <c r="AL95" i="1" s="1"/>
  <c r="AM95" i="1" s="1"/>
  <c r="AI96" i="1"/>
  <c r="AJ96" i="1" s="1"/>
  <c r="AL96" i="1" s="1"/>
  <c r="AM96" i="1" s="1"/>
  <c r="AI97" i="1"/>
  <c r="AJ97" i="1" s="1"/>
  <c r="AK97" i="1" s="1"/>
  <c r="AM97" i="1" s="1"/>
  <c r="AI98" i="1"/>
  <c r="AJ98" i="1" s="1"/>
  <c r="AK98" i="1" s="1"/>
  <c r="AM98" i="1" s="1"/>
  <c r="AI99" i="1"/>
  <c r="AJ99" i="1" s="1"/>
  <c r="AL99" i="1" s="1"/>
  <c r="AM99" i="1" s="1"/>
  <c r="AI100" i="1"/>
  <c r="AJ100" i="1" s="1"/>
  <c r="AK100" i="1" s="1"/>
  <c r="AM100" i="1" s="1"/>
  <c r="AI101" i="1"/>
  <c r="AJ101" i="1" s="1"/>
  <c r="AK101" i="1" s="1"/>
  <c r="AM101" i="1" s="1"/>
  <c r="AI102" i="1"/>
  <c r="AJ102" i="1" s="1"/>
  <c r="AK102" i="1" s="1"/>
  <c r="AM102" i="1" s="1"/>
  <c r="AI103" i="1"/>
  <c r="AJ103" i="1" s="1"/>
  <c r="AK103" i="1" s="1"/>
  <c r="AM103" i="1" s="1"/>
  <c r="AI104" i="1"/>
  <c r="AJ104" i="1" s="1"/>
  <c r="AK104" i="1" s="1"/>
  <c r="AM104" i="1" s="1"/>
  <c r="AI105" i="1"/>
  <c r="AJ105" i="1" s="1"/>
  <c r="AK105" i="1" s="1"/>
  <c r="AM105" i="1" s="1"/>
  <c r="AI106" i="1"/>
  <c r="AJ106" i="1" s="1"/>
  <c r="AK106" i="1" s="1"/>
  <c r="AM106" i="1" s="1"/>
  <c r="AI107" i="1"/>
  <c r="AJ107" i="1" s="1"/>
  <c r="AK107" i="1" s="1"/>
  <c r="AM107" i="1" s="1"/>
  <c r="AI108" i="1"/>
  <c r="AJ108" i="1" s="1"/>
  <c r="AK108" i="1" s="1"/>
  <c r="AM108" i="1" s="1"/>
  <c r="AI109" i="1"/>
  <c r="AJ109" i="1" s="1"/>
  <c r="AK109" i="1" s="1"/>
  <c r="AM109" i="1" s="1"/>
  <c r="AI110" i="1"/>
  <c r="AJ110" i="1" s="1"/>
  <c r="AK110" i="1" s="1"/>
  <c r="AM110" i="1" s="1"/>
  <c r="AI111" i="1"/>
  <c r="AJ111" i="1" s="1"/>
  <c r="AK111" i="1" s="1"/>
  <c r="AM111" i="1" s="1"/>
  <c r="AI112" i="1"/>
  <c r="AJ112" i="1" s="1"/>
  <c r="AK112" i="1" s="1"/>
  <c r="AM112" i="1" s="1"/>
  <c r="AI113" i="1"/>
  <c r="AJ113" i="1" s="1"/>
  <c r="AK113" i="1" s="1"/>
  <c r="AM113" i="1" s="1"/>
  <c r="AI114" i="1"/>
  <c r="AJ114" i="1" s="1"/>
  <c r="AK114" i="1" s="1"/>
  <c r="AM114" i="1" s="1"/>
  <c r="AI115" i="1"/>
  <c r="AJ115" i="1" s="1"/>
  <c r="AK115" i="1" s="1"/>
  <c r="AM115" i="1" s="1"/>
  <c r="AI116" i="1"/>
  <c r="AJ116" i="1" s="1"/>
  <c r="AK116" i="1" s="1"/>
  <c r="AM116" i="1" s="1"/>
  <c r="AI117" i="1"/>
  <c r="AJ117" i="1" s="1"/>
  <c r="AL117" i="1" s="1"/>
  <c r="AM117" i="1" s="1"/>
  <c r="AI118" i="1"/>
  <c r="AJ118" i="1" s="1"/>
  <c r="AK118" i="1" s="1"/>
  <c r="AM118" i="1" s="1"/>
  <c r="AI120" i="1"/>
  <c r="AJ120" i="1" s="1"/>
  <c r="AK120" i="1" s="1"/>
  <c r="AM120" i="1" s="1"/>
  <c r="AI121" i="1"/>
  <c r="AJ121" i="1" s="1"/>
  <c r="AK121" i="1" s="1"/>
  <c r="AM121" i="1" s="1"/>
  <c r="AI122" i="1"/>
  <c r="AJ122" i="1" s="1"/>
  <c r="AK122" i="1" s="1"/>
  <c r="AM122" i="1" s="1"/>
  <c r="AI123" i="1"/>
  <c r="AJ123" i="1" s="1"/>
  <c r="AK123" i="1" s="1"/>
  <c r="AM123" i="1" s="1"/>
  <c r="AI124" i="1"/>
  <c r="AJ124" i="1" s="1"/>
  <c r="AK124" i="1" s="1"/>
  <c r="AM124" i="1" s="1"/>
  <c r="AI125" i="1"/>
  <c r="AJ125" i="1" s="1"/>
  <c r="AK125" i="1" s="1"/>
  <c r="AM125" i="1" s="1"/>
  <c r="Y10" i="1"/>
  <c r="Z10" i="1" s="1"/>
  <c r="AA10" i="1"/>
  <c r="AB10" i="1"/>
  <c r="AC10" i="1"/>
  <c r="Y11" i="1"/>
  <c r="Z11" i="1" s="1"/>
  <c r="AA11" i="1"/>
  <c r="AB11" i="1"/>
  <c r="AC11" i="1"/>
  <c r="Y12" i="1"/>
  <c r="Z12" i="1" s="1"/>
  <c r="AB12" i="1"/>
  <c r="Y13" i="1"/>
  <c r="Z13" i="1" s="1"/>
  <c r="AA13" i="1"/>
  <c r="AB13" i="1"/>
  <c r="AC13" i="1"/>
  <c r="Y14" i="1"/>
  <c r="Z14" i="1" s="1"/>
  <c r="AA14" i="1"/>
  <c r="AB14" i="1"/>
  <c r="AC14" i="1"/>
  <c r="Y15" i="1"/>
  <c r="Z15" i="1" s="1"/>
  <c r="AA15" i="1"/>
  <c r="AB15" i="1"/>
  <c r="AC15" i="1"/>
  <c r="Y16" i="1"/>
  <c r="Z16" i="1" s="1"/>
  <c r="AA16" i="1"/>
  <c r="AB16" i="1"/>
  <c r="AC16" i="1"/>
  <c r="Y17" i="1"/>
  <c r="Z17" i="1" s="1"/>
  <c r="AA17" i="1"/>
  <c r="AB17" i="1"/>
  <c r="AC17" i="1"/>
  <c r="Y18" i="1"/>
  <c r="Z18" i="1" s="1"/>
  <c r="AA18" i="1"/>
  <c r="AB18" i="1"/>
  <c r="AC18" i="1"/>
  <c r="Y19" i="1"/>
  <c r="Z19" i="1" s="1"/>
  <c r="AA19" i="1"/>
  <c r="AB19" i="1"/>
  <c r="AC19" i="1"/>
  <c r="Y20" i="1"/>
  <c r="Z20" i="1" s="1"/>
  <c r="AA20" i="1"/>
  <c r="AB20" i="1"/>
  <c r="AC20" i="1"/>
  <c r="Y21" i="1"/>
  <c r="Z21" i="1" s="1"/>
  <c r="AA21" i="1"/>
  <c r="AB21" i="1"/>
  <c r="AC21" i="1"/>
  <c r="Y22" i="1"/>
  <c r="Z22" i="1" s="1"/>
  <c r="AA22" i="1"/>
  <c r="AB22" i="1"/>
  <c r="AC22" i="1"/>
  <c r="Y23" i="1"/>
  <c r="Z23" i="1" s="1"/>
  <c r="AA23" i="1"/>
  <c r="AB23" i="1"/>
  <c r="AC23" i="1"/>
  <c r="Y24" i="1"/>
  <c r="Z24" i="1" s="1"/>
  <c r="AA24" i="1"/>
  <c r="AB24" i="1"/>
  <c r="AC24" i="1"/>
  <c r="Y25" i="1"/>
  <c r="Z25" i="1" s="1"/>
  <c r="AA25" i="1"/>
  <c r="AB25" i="1"/>
  <c r="AC25" i="1"/>
  <c r="Y26" i="1"/>
  <c r="Z26" i="1" s="1"/>
  <c r="AA26" i="1"/>
  <c r="AB26" i="1"/>
  <c r="AC26" i="1"/>
  <c r="Y27" i="1"/>
  <c r="Z27" i="1" s="1"/>
  <c r="AA27" i="1"/>
  <c r="AB27" i="1"/>
  <c r="AC27" i="1"/>
  <c r="Y28" i="1"/>
  <c r="Z28" i="1" s="1"/>
  <c r="AA28" i="1"/>
  <c r="AB28" i="1"/>
  <c r="AC28" i="1"/>
  <c r="Y29" i="1"/>
  <c r="Z29" i="1" s="1"/>
  <c r="AA29" i="1"/>
  <c r="AB29" i="1"/>
  <c r="AC29" i="1"/>
  <c r="Y30" i="1"/>
  <c r="Z30" i="1" s="1"/>
  <c r="AA30" i="1"/>
  <c r="AB30" i="1"/>
  <c r="AC30" i="1"/>
  <c r="Y31" i="1"/>
  <c r="Z31" i="1" s="1"/>
  <c r="AA31" i="1"/>
  <c r="AB31" i="1"/>
  <c r="AC31" i="1"/>
  <c r="Y32" i="1"/>
  <c r="Z32" i="1" s="1"/>
  <c r="AA32" i="1"/>
  <c r="AB32" i="1"/>
  <c r="AC32" i="1"/>
  <c r="Y33" i="1"/>
  <c r="Z33" i="1" s="1"/>
  <c r="AA33" i="1"/>
  <c r="AB33" i="1"/>
  <c r="AC33" i="1"/>
  <c r="Y34" i="1"/>
  <c r="Z34" i="1" s="1"/>
  <c r="AA34" i="1"/>
  <c r="AB34" i="1"/>
  <c r="AC34" i="1"/>
  <c r="Y35" i="1"/>
  <c r="Z35" i="1" s="1"/>
  <c r="AA35" i="1"/>
  <c r="AB35" i="1"/>
  <c r="AC35" i="1"/>
  <c r="Y36" i="1"/>
  <c r="Z36" i="1" s="1"/>
  <c r="AB36" i="1"/>
  <c r="Y37" i="1"/>
  <c r="Z37" i="1" s="1"/>
  <c r="AA37" i="1"/>
  <c r="AB37" i="1"/>
  <c r="AC37" i="1"/>
  <c r="Y38" i="1"/>
  <c r="Z38" i="1" s="1"/>
  <c r="AA38" i="1"/>
  <c r="AB38" i="1"/>
  <c r="AC38" i="1"/>
  <c r="Y39" i="1"/>
  <c r="Z39" i="1" s="1"/>
  <c r="AA39" i="1"/>
  <c r="AB39" i="1"/>
  <c r="AC39" i="1"/>
  <c r="Y40" i="1"/>
  <c r="Z40" i="1" s="1"/>
  <c r="AA40" i="1"/>
  <c r="AB40" i="1"/>
  <c r="AC40" i="1"/>
  <c r="Y41" i="1"/>
  <c r="Z41" i="1" s="1"/>
  <c r="AA41" i="1"/>
  <c r="AB41" i="1"/>
  <c r="AC41" i="1"/>
  <c r="Y42" i="1"/>
  <c r="Z42" i="1" s="1"/>
  <c r="AA42" i="1"/>
  <c r="AB42" i="1"/>
  <c r="AC42" i="1"/>
  <c r="Y43" i="1"/>
  <c r="Z43" i="1" s="1"/>
  <c r="AA43" i="1"/>
  <c r="AB43" i="1"/>
  <c r="AC43" i="1"/>
  <c r="Y44" i="1"/>
  <c r="Z44" i="1" s="1"/>
  <c r="AA44" i="1"/>
  <c r="AB44" i="1"/>
  <c r="AC44" i="1"/>
  <c r="Y45" i="1"/>
  <c r="Z45" i="1" s="1"/>
  <c r="AA45" i="1"/>
  <c r="AB45" i="1"/>
  <c r="AC45" i="1"/>
  <c r="Y46" i="1"/>
  <c r="Z46" i="1" s="1"/>
  <c r="AA46" i="1"/>
  <c r="AB46" i="1"/>
  <c r="AC46" i="1"/>
  <c r="Y47" i="1"/>
  <c r="Z47" i="1" s="1"/>
  <c r="AA47" i="1"/>
  <c r="AB47" i="1"/>
  <c r="AC47" i="1"/>
  <c r="Y48" i="1"/>
  <c r="Z48" i="1" s="1"/>
  <c r="AA48" i="1"/>
  <c r="AB48" i="1"/>
  <c r="AC48" i="1"/>
  <c r="Y49" i="1"/>
  <c r="Z49" i="1" s="1"/>
  <c r="AA49" i="1"/>
  <c r="AB49" i="1"/>
  <c r="AC49" i="1"/>
  <c r="Y50" i="1"/>
  <c r="Z50" i="1" s="1"/>
  <c r="AA50" i="1"/>
  <c r="AB50" i="1"/>
  <c r="AC50" i="1"/>
  <c r="Y51" i="1"/>
  <c r="Z51" i="1" s="1"/>
  <c r="AA51" i="1"/>
  <c r="AB51" i="1"/>
  <c r="AC51" i="1"/>
  <c r="Y52" i="1"/>
  <c r="Z52" i="1" s="1"/>
  <c r="AA52" i="1"/>
  <c r="AB52" i="1"/>
  <c r="AC52" i="1"/>
  <c r="Y53" i="1"/>
  <c r="Z53" i="1" s="1"/>
  <c r="AA53" i="1"/>
  <c r="AB53" i="1"/>
  <c r="AC53" i="1"/>
  <c r="Y54" i="1"/>
  <c r="Z54" i="1" s="1"/>
  <c r="AA54" i="1"/>
  <c r="AB54" i="1"/>
  <c r="AC54" i="1"/>
  <c r="Y55" i="1"/>
  <c r="Z55" i="1" s="1"/>
  <c r="AA55" i="1"/>
  <c r="AB55" i="1"/>
  <c r="AC55" i="1"/>
  <c r="Y56" i="1"/>
  <c r="Z56" i="1" s="1"/>
  <c r="AA56" i="1"/>
  <c r="AB56" i="1"/>
  <c r="AC56" i="1"/>
  <c r="Y57" i="1"/>
  <c r="Z57" i="1" s="1"/>
  <c r="AA57" i="1"/>
  <c r="AB57" i="1"/>
  <c r="AC57" i="1"/>
  <c r="Y58" i="1"/>
  <c r="Z58" i="1" s="1"/>
  <c r="AA58" i="1"/>
  <c r="AB58" i="1"/>
  <c r="AC58" i="1"/>
  <c r="Y59" i="1"/>
  <c r="Z59" i="1" s="1"/>
  <c r="AA59" i="1"/>
  <c r="AB59" i="1"/>
  <c r="AC59" i="1"/>
  <c r="Y60" i="1"/>
  <c r="Z60" i="1" s="1"/>
  <c r="AA60" i="1"/>
  <c r="AB60" i="1"/>
  <c r="AC60" i="1"/>
  <c r="Y61" i="1"/>
  <c r="Z61" i="1" s="1"/>
  <c r="AA61" i="1"/>
  <c r="AB61" i="1"/>
  <c r="AC61" i="1"/>
  <c r="Y62" i="1"/>
  <c r="Z62" i="1" s="1"/>
  <c r="AA62" i="1"/>
  <c r="AB62" i="1"/>
  <c r="AC62" i="1"/>
  <c r="Y63" i="1"/>
  <c r="Z63" i="1" s="1"/>
  <c r="AA63" i="1"/>
  <c r="AB63" i="1"/>
  <c r="AC63" i="1"/>
  <c r="Y64" i="1"/>
  <c r="Z64" i="1" s="1"/>
  <c r="AA64" i="1"/>
  <c r="AB64" i="1"/>
  <c r="AC64" i="1"/>
  <c r="Y65" i="1"/>
  <c r="Z65" i="1" s="1"/>
  <c r="AA65" i="1"/>
  <c r="AB65" i="1"/>
  <c r="AC65" i="1"/>
  <c r="Y66" i="1"/>
  <c r="Z66" i="1" s="1"/>
  <c r="AA66" i="1"/>
  <c r="AB66" i="1"/>
  <c r="AC66" i="1"/>
  <c r="Y67" i="1"/>
  <c r="Z67" i="1" s="1"/>
  <c r="AA67" i="1"/>
  <c r="AB67" i="1"/>
  <c r="AC67" i="1"/>
  <c r="Y68" i="1"/>
  <c r="Z68" i="1" s="1"/>
  <c r="AA68" i="1"/>
  <c r="AB68" i="1"/>
  <c r="AC68" i="1"/>
  <c r="Y69" i="1"/>
  <c r="Z69" i="1" s="1"/>
  <c r="AA69" i="1"/>
  <c r="AB69" i="1"/>
  <c r="AC69" i="1"/>
  <c r="Y70" i="1"/>
  <c r="Z70" i="1" s="1"/>
  <c r="AA70" i="1"/>
  <c r="AB70" i="1"/>
  <c r="AC70" i="1"/>
  <c r="Y71" i="1"/>
  <c r="Z71" i="1" s="1"/>
  <c r="AA71" i="1"/>
  <c r="AB71" i="1"/>
  <c r="AC71" i="1"/>
  <c r="Y72" i="1"/>
  <c r="Z72" i="1" s="1"/>
  <c r="AA72" i="1"/>
  <c r="AB72" i="1"/>
  <c r="AC72" i="1"/>
  <c r="Y73" i="1"/>
  <c r="Z73" i="1" s="1"/>
  <c r="AA73" i="1"/>
  <c r="AB73" i="1"/>
  <c r="AC73" i="1"/>
  <c r="Y74" i="1"/>
  <c r="Z74" i="1" s="1"/>
  <c r="AA74" i="1"/>
  <c r="AB74" i="1"/>
  <c r="AC74" i="1"/>
  <c r="Y75" i="1"/>
  <c r="Z75" i="1" s="1"/>
  <c r="AA75" i="1"/>
  <c r="AB75" i="1"/>
  <c r="AC75" i="1"/>
  <c r="Y76" i="1"/>
  <c r="Z76" i="1" s="1"/>
  <c r="AA76" i="1"/>
  <c r="AB76" i="1"/>
  <c r="AC76" i="1"/>
  <c r="Y77" i="1"/>
  <c r="Z77" i="1" s="1"/>
  <c r="AA77" i="1"/>
  <c r="AB77" i="1"/>
  <c r="AC77" i="1"/>
  <c r="Y78" i="1"/>
  <c r="Z78" i="1" s="1"/>
  <c r="AA78" i="1"/>
  <c r="AB78" i="1"/>
  <c r="AC78" i="1"/>
  <c r="Y79" i="1"/>
  <c r="Z79" i="1" s="1"/>
  <c r="AA79" i="1"/>
  <c r="AB79" i="1"/>
  <c r="AC79" i="1"/>
  <c r="Y80" i="1"/>
  <c r="Z80" i="1" s="1"/>
  <c r="AA80" i="1"/>
  <c r="AB80" i="1"/>
  <c r="AC80" i="1"/>
  <c r="Y81" i="1"/>
  <c r="Z81" i="1" s="1"/>
  <c r="AA81" i="1"/>
  <c r="AB81" i="1"/>
  <c r="AC81" i="1"/>
  <c r="Y82" i="1"/>
  <c r="Z82" i="1" s="1"/>
  <c r="AA82" i="1"/>
  <c r="AB82" i="1"/>
  <c r="AC82" i="1"/>
  <c r="Y83" i="1"/>
  <c r="Z83" i="1" s="1"/>
  <c r="AA83" i="1"/>
  <c r="AB83" i="1"/>
  <c r="AC83" i="1"/>
  <c r="Y84" i="1"/>
  <c r="Z84" i="1" s="1"/>
  <c r="AA84" i="1"/>
  <c r="AB84" i="1"/>
  <c r="AC84" i="1"/>
  <c r="Y85" i="1"/>
  <c r="Z85" i="1" s="1"/>
  <c r="AA85" i="1"/>
  <c r="AB85" i="1"/>
  <c r="AC85" i="1"/>
  <c r="Y86" i="1"/>
  <c r="Z86" i="1" s="1"/>
  <c r="AA86" i="1"/>
  <c r="AB86" i="1"/>
  <c r="AC86" i="1"/>
  <c r="Y87" i="1"/>
  <c r="Z87" i="1" s="1"/>
  <c r="AA87" i="1"/>
  <c r="AB87" i="1"/>
  <c r="AC87" i="1"/>
  <c r="Y88" i="1"/>
  <c r="Z88" i="1" s="1"/>
  <c r="AA88" i="1"/>
  <c r="AB88" i="1"/>
  <c r="AC88" i="1"/>
  <c r="Y89" i="1"/>
  <c r="Z89" i="1" s="1"/>
  <c r="AA89" i="1"/>
  <c r="AB89" i="1"/>
  <c r="AC89" i="1"/>
  <c r="Y90" i="1"/>
  <c r="Z90" i="1" s="1"/>
  <c r="AA90" i="1"/>
  <c r="AB90" i="1"/>
  <c r="AC90" i="1"/>
  <c r="Y91" i="1"/>
  <c r="Z91" i="1" s="1"/>
  <c r="AA91" i="1"/>
  <c r="AB91" i="1"/>
  <c r="AC91" i="1"/>
  <c r="Y92" i="1"/>
  <c r="Z92" i="1" s="1"/>
  <c r="AA92" i="1"/>
  <c r="AB92" i="1"/>
  <c r="AC92" i="1"/>
  <c r="Y93" i="1"/>
  <c r="Z93" i="1" s="1"/>
  <c r="AA93" i="1"/>
  <c r="AB93" i="1"/>
  <c r="AC93" i="1"/>
  <c r="Y94" i="1"/>
  <c r="Z94" i="1" s="1"/>
  <c r="AA94" i="1"/>
  <c r="AB94" i="1"/>
  <c r="AC94" i="1"/>
  <c r="Y95" i="1"/>
  <c r="Z95" i="1" s="1"/>
  <c r="AA95" i="1"/>
  <c r="AB95" i="1"/>
  <c r="AC95" i="1"/>
  <c r="Y96" i="1"/>
  <c r="Z96" i="1" s="1"/>
  <c r="AA96" i="1"/>
  <c r="AB96" i="1"/>
  <c r="AC96" i="1"/>
  <c r="Y97" i="1"/>
  <c r="Z97" i="1" s="1"/>
  <c r="AA97" i="1"/>
  <c r="AB97" i="1"/>
  <c r="AC97" i="1"/>
  <c r="Y98" i="1"/>
  <c r="Z98" i="1" s="1"/>
  <c r="AA98" i="1"/>
  <c r="AB98" i="1"/>
  <c r="AC98" i="1"/>
  <c r="Y99" i="1"/>
  <c r="Z99" i="1" s="1"/>
  <c r="AA99" i="1"/>
  <c r="AB99" i="1"/>
  <c r="AC99" i="1"/>
  <c r="Y100" i="1"/>
  <c r="Z100" i="1" s="1"/>
  <c r="AA100" i="1"/>
  <c r="AB100" i="1"/>
  <c r="AC100" i="1"/>
  <c r="Y101" i="1"/>
  <c r="Z101" i="1" s="1"/>
  <c r="AA101" i="1"/>
  <c r="AB101" i="1"/>
  <c r="AC101" i="1"/>
  <c r="Y102" i="1"/>
  <c r="Z102" i="1" s="1"/>
  <c r="AA102" i="1"/>
  <c r="AB102" i="1"/>
  <c r="AC102" i="1"/>
  <c r="Y103" i="1"/>
  <c r="Z103" i="1" s="1"/>
  <c r="AA103" i="1"/>
  <c r="AB103" i="1"/>
  <c r="AC103" i="1"/>
  <c r="Y104" i="1"/>
  <c r="Z104" i="1" s="1"/>
  <c r="AA104" i="1"/>
  <c r="AB104" i="1"/>
  <c r="AC104" i="1"/>
  <c r="Y105" i="1"/>
  <c r="Z105" i="1" s="1"/>
  <c r="AA105" i="1"/>
  <c r="AB105" i="1"/>
  <c r="AC105" i="1"/>
  <c r="Y106" i="1"/>
  <c r="Z106" i="1" s="1"/>
  <c r="AA106" i="1"/>
  <c r="AB106" i="1"/>
  <c r="AC106" i="1"/>
  <c r="Y107" i="1"/>
  <c r="Z107" i="1" s="1"/>
  <c r="AA107" i="1"/>
  <c r="AB107" i="1"/>
  <c r="AC107" i="1"/>
  <c r="Y108" i="1"/>
  <c r="Z108" i="1" s="1"/>
  <c r="AA108" i="1"/>
  <c r="AB108" i="1"/>
  <c r="AC108" i="1"/>
  <c r="Y109" i="1"/>
  <c r="Z109" i="1" s="1"/>
  <c r="AA109" i="1"/>
  <c r="AB109" i="1"/>
  <c r="AC109" i="1"/>
  <c r="Y110" i="1"/>
  <c r="Z110" i="1" s="1"/>
  <c r="AA110" i="1"/>
  <c r="AB110" i="1"/>
  <c r="AC110" i="1"/>
  <c r="Y111" i="1"/>
  <c r="Z111" i="1" s="1"/>
  <c r="AA111" i="1"/>
  <c r="AB111" i="1"/>
  <c r="AC111" i="1"/>
  <c r="Y112" i="1"/>
  <c r="Z112" i="1" s="1"/>
  <c r="AA112" i="1"/>
  <c r="AB112" i="1"/>
  <c r="AC112" i="1"/>
  <c r="Y113" i="1"/>
  <c r="Z113" i="1" s="1"/>
  <c r="AA113" i="1"/>
  <c r="AB113" i="1"/>
  <c r="AC113" i="1"/>
  <c r="Y114" i="1"/>
  <c r="Z114" i="1" s="1"/>
  <c r="AA114" i="1"/>
  <c r="AB114" i="1"/>
  <c r="AC114" i="1"/>
  <c r="Y115" i="1"/>
  <c r="Z115" i="1" s="1"/>
  <c r="AA115" i="1"/>
  <c r="AB115" i="1"/>
  <c r="AC115" i="1"/>
  <c r="Y116" i="1"/>
  <c r="Z116" i="1" s="1"/>
  <c r="AA116" i="1"/>
  <c r="AB116" i="1"/>
  <c r="AC116" i="1"/>
  <c r="Y117" i="1"/>
  <c r="Z117" i="1" s="1"/>
  <c r="AA117" i="1"/>
  <c r="AB117" i="1"/>
  <c r="AC117" i="1"/>
  <c r="Y118" i="1"/>
  <c r="Z118" i="1" s="1"/>
  <c r="AA118" i="1"/>
  <c r="AB118" i="1"/>
  <c r="AC118" i="1"/>
  <c r="Y119" i="1"/>
  <c r="Z119" i="1" s="1"/>
  <c r="AA119" i="1"/>
  <c r="AB119" i="1"/>
  <c r="AC119" i="1"/>
  <c r="Y120" i="1"/>
  <c r="Z120" i="1" s="1"/>
  <c r="AA120" i="1"/>
  <c r="AB120" i="1"/>
  <c r="AC120" i="1"/>
  <c r="Y121" i="1"/>
  <c r="Z121" i="1" s="1"/>
  <c r="AA121" i="1"/>
  <c r="AB121" i="1"/>
  <c r="AC121" i="1"/>
  <c r="Y122" i="1"/>
  <c r="Z122" i="1" s="1"/>
  <c r="AA122" i="1"/>
  <c r="AB122" i="1"/>
  <c r="AC122" i="1"/>
  <c r="Y123" i="1"/>
  <c r="Z123" i="1" s="1"/>
  <c r="AA123" i="1"/>
  <c r="AB123" i="1"/>
  <c r="AC123" i="1"/>
  <c r="Y124" i="1"/>
  <c r="Z124" i="1" s="1"/>
  <c r="AA124" i="1"/>
  <c r="AB124" i="1"/>
  <c r="AC124" i="1"/>
  <c r="Y125" i="1"/>
  <c r="Z125" i="1" s="1"/>
  <c r="AA125" i="1"/>
  <c r="AB125" i="1"/>
  <c r="AC125" i="1"/>
  <c r="Y126" i="1"/>
  <c r="Z126" i="1" s="1"/>
  <c r="AA126" i="1"/>
  <c r="AB126" i="1"/>
  <c r="AC126" i="1"/>
  <c r="Y127" i="1"/>
  <c r="Z127" i="1" s="1"/>
  <c r="AA127" i="1"/>
  <c r="AB127" i="1"/>
  <c r="AC127" i="1"/>
  <c r="AQ10" i="1"/>
  <c r="BA10" i="1"/>
  <c r="AQ11" i="1"/>
  <c r="BA11" i="1"/>
  <c r="AQ12" i="1"/>
  <c r="BA12" i="1"/>
  <c r="AQ13" i="1"/>
  <c r="BA13" i="1"/>
  <c r="AQ14" i="1"/>
  <c r="BA14" i="1"/>
  <c r="AQ15" i="1"/>
  <c r="BA15" i="1"/>
  <c r="AQ16" i="1"/>
  <c r="BA16" i="1"/>
  <c r="AQ17" i="1"/>
  <c r="BA17" i="1"/>
  <c r="AQ18" i="1"/>
  <c r="BA18" i="1"/>
  <c r="AQ19" i="1"/>
  <c r="BA19" i="1"/>
  <c r="AQ20" i="1"/>
  <c r="BA20" i="1"/>
  <c r="AQ21" i="1"/>
  <c r="BA21" i="1"/>
  <c r="AQ22" i="1"/>
  <c r="BA22" i="1"/>
  <c r="AQ23" i="1"/>
  <c r="BA23" i="1"/>
  <c r="AQ24" i="1"/>
  <c r="BA24" i="1"/>
  <c r="AQ25" i="1"/>
  <c r="BA25" i="1"/>
  <c r="AQ26" i="1"/>
  <c r="BA26" i="1"/>
  <c r="AQ27" i="1"/>
  <c r="BA27" i="1"/>
  <c r="AQ28" i="1"/>
  <c r="BA28" i="1"/>
  <c r="AQ29" i="1"/>
  <c r="BA29" i="1"/>
  <c r="AQ30" i="1"/>
  <c r="BA30" i="1"/>
  <c r="AQ31" i="1"/>
  <c r="BA31" i="1"/>
  <c r="AQ32" i="1"/>
  <c r="BA32" i="1"/>
  <c r="AQ33" i="1"/>
  <c r="BA33" i="1"/>
  <c r="AQ34" i="1"/>
  <c r="BA34" i="1"/>
  <c r="AQ35" i="1"/>
  <c r="BA35" i="1"/>
  <c r="AQ36" i="1"/>
  <c r="BA36" i="1"/>
  <c r="AQ37" i="1"/>
  <c r="BA37" i="1"/>
  <c r="AQ38" i="1"/>
  <c r="BA38" i="1"/>
  <c r="AQ39" i="1"/>
  <c r="BA39" i="1"/>
  <c r="AQ40" i="1"/>
  <c r="BA40" i="1"/>
  <c r="AQ41" i="1"/>
  <c r="BA41" i="1"/>
  <c r="AQ42" i="1"/>
  <c r="BA42" i="1"/>
  <c r="AQ43" i="1"/>
  <c r="BA43" i="1"/>
  <c r="AQ44" i="1"/>
  <c r="BA44" i="1"/>
  <c r="AQ45" i="1"/>
  <c r="BA45" i="1"/>
  <c r="AQ46" i="1"/>
  <c r="BA46" i="1"/>
  <c r="AQ47" i="1"/>
  <c r="BA47" i="1"/>
  <c r="AQ48" i="1"/>
  <c r="BA48" i="1"/>
  <c r="AQ49" i="1"/>
  <c r="BA49" i="1"/>
  <c r="AQ50" i="1"/>
  <c r="BA50" i="1"/>
  <c r="AQ51" i="1"/>
  <c r="BA51" i="1"/>
  <c r="AQ52" i="1"/>
  <c r="BA52" i="1"/>
  <c r="AQ53" i="1"/>
  <c r="BA53" i="1"/>
  <c r="AQ54" i="1"/>
  <c r="BA54" i="1"/>
  <c r="AQ55" i="1"/>
  <c r="BA55" i="1"/>
  <c r="AQ56" i="1"/>
  <c r="BA56" i="1"/>
  <c r="AQ57" i="1"/>
  <c r="BA57" i="1"/>
  <c r="AQ58" i="1"/>
  <c r="BA58" i="1"/>
  <c r="AQ59" i="1"/>
  <c r="BA59" i="1"/>
  <c r="AQ60" i="1"/>
  <c r="BA60" i="1"/>
  <c r="AQ61" i="1"/>
  <c r="BA61" i="1"/>
  <c r="AQ62" i="1"/>
  <c r="BA62" i="1"/>
  <c r="AG63" i="1"/>
  <c r="AQ63" i="1"/>
  <c r="BA63" i="1"/>
  <c r="AQ64" i="1"/>
  <c r="BA64" i="1"/>
  <c r="AQ65" i="1"/>
  <c r="BA65" i="1"/>
  <c r="AQ66" i="1"/>
  <c r="BA66" i="1"/>
  <c r="AQ67" i="1"/>
  <c r="BA67" i="1"/>
  <c r="AQ68" i="1"/>
  <c r="BA68" i="1"/>
  <c r="AQ69" i="1"/>
  <c r="BA69" i="1"/>
  <c r="AQ70" i="1"/>
  <c r="BA70" i="1"/>
  <c r="AQ71" i="1"/>
  <c r="BA71" i="1"/>
  <c r="AQ72" i="1"/>
  <c r="BA72" i="1"/>
  <c r="AQ73" i="1"/>
  <c r="BA73" i="1"/>
  <c r="AQ74" i="1"/>
  <c r="BA74" i="1"/>
  <c r="AQ75" i="1"/>
  <c r="BA75" i="1"/>
  <c r="AQ76" i="1"/>
  <c r="BA76" i="1"/>
  <c r="AQ77" i="1"/>
  <c r="BA77" i="1"/>
  <c r="AQ78" i="1"/>
  <c r="BA78" i="1"/>
  <c r="AQ79" i="1"/>
  <c r="BA79" i="1"/>
  <c r="AQ80" i="1"/>
  <c r="BA80" i="1"/>
  <c r="AQ81" i="1"/>
  <c r="BA81" i="1"/>
  <c r="AQ82" i="1"/>
  <c r="BA82" i="1"/>
  <c r="AQ83" i="1"/>
  <c r="BA83" i="1"/>
  <c r="AQ84" i="1"/>
  <c r="BA84" i="1"/>
  <c r="AQ85" i="1"/>
  <c r="BA85" i="1"/>
  <c r="AQ86" i="1"/>
  <c r="BA86" i="1"/>
  <c r="AQ87" i="1"/>
  <c r="BA87" i="1"/>
  <c r="AQ88" i="1"/>
  <c r="BA88" i="1"/>
  <c r="AQ89" i="1"/>
  <c r="BA89" i="1"/>
  <c r="AQ90" i="1"/>
  <c r="BA90" i="1"/>
  <c r="AQ91" i="1"/>
  <c r="BA91" i="1"/>
  <c r="AQ92" i="1"/>
  <c r="BA92" i="1"/>
  <c r="AQ93" i="1"/>
  <c r="BA93" i="1"/>
  <c r="AQ94" i="1"/>
  <c r="BA94" i="1"/>
  <c r="AQ95" i="1"/>
  <c r="BA95" i="1"/>
  <c r="AQ96" i="1"/>
  <c r="BA96" i="1"/>
  <c r="AQ97" i="1"/>
  <c r="BA97" i="1"/>
  <c r="AQ98" i="1"/>
  <c r="BA98" i="1"/>
  <c r="AQ99" i="1"/>
  <c r="BA99" i="1"/>
  <c r="AQ100" i="1"/>
  <c r="BA100" i="1"/>
  <c r="AQ101" i="1"/>
  <c r="BA101" i="1"/>
  <c r="AQ102" i="1"/>
  <c r="BA102" i="1"/>
  <c r="AQ103" i="1"/>
  <c r="BA103" i="1"/>
  <c r="AQ104" i="1"/>
  <c r="BA104" i="1"/>
  <c r="AQ105" i="1"/>
  <c r="BA105" i="1"/>
  <c r="AQ106" i="1"/>
  <c r="BA106" i="1"/>
  <c r="AQ107" i="1"/>
  <c r="BA107" i="1"/>
  <c r="AQ108" i="1"/>
  <c r="BA108" i="1"/>
  <c r="AQ109" i="1"/>
  <c r="BA109" i="1"/>
  <c r="AQ110" i="1"/>
  <c r="BA110" i="1"/>
  <c r="AQ111" i="1"/>
  <c r="BA111" i="1"/>
  <c r="AQ112" i="1"/>
  <c r="BA112" i="1"/>
  <c r="AQ113" i="1"/>
  <c r="BA113" i="1"/>
  <c r="AQ114" i="1"/>
  <c r="BA114" i="1"/>
  <c r="AQ115" i="1"/>
  <c r="BA115" i="1"/>
  <c r="AQ116" i="1"/>
  <c r="BA116" i="1"/>
  <c r="AQ117" i="1"/>
  <c r="BA117" i="1"/>
  <c r="AQ118" i="1"/>
  <c r="BA118" i="1"/>
  <c r="AQ119" i="1"/>
  <c r="BA119" i="1"/>
  <c r="AQ120" i="1"/>
  <c r="BA120" i="1"/>
  <c r="AQ121" i="1"/>
  <c r="BA121" i="1"/>
  <c r="AQ122" i="1"/>
  <c r="BA122" i="1"/>
  <c r="AQ123" i="1"/>
  <c r="BA123" i="1"/>
  <c r="AQ124" i="1"/>
  <c r="BA124" i="1"/>
  <c r="AQ125" i="1"/>
  <c r="BA125" i="1"/>
  <c r="AQ126" i="1"/>
  <c r="BA126" i="1"/>
  <c r="AQ127" i="1"/>
  <c r="BA127" i="1"/>
  <c r="T106" i="1"/>
  <c r="S106" i="1"/>
  <c r="T105" i="1"/>
  <c r="S105" i="1"/>
  <c r="T104" i="1"/>
  <c r="S104" i="1"/>
  <c r="T103" i="1"/>
  <c r="S103" i="1"/>
  <c r="T102" i="1"/>
  <c r="S102" i="1"/>
  <c r="T101" i="1"/>
  <c r="S101" i="1"/>
  <c r="T100" i="1"/>
  <c r="S100" i="1"/>
  <c r="T99" i="1"/>
  <c r="S99" i="1"/>
  <c r="T98" i="1"/>
  <c r="S98" i="1"/>
  <c r="T97" i="1"/>
  <c r="S97" i="1"/>
  <c r="T96" i="1"/>
  <c r="S96" i="1"/>
  <c r="T95" i="1"/>
  <c r="S95" i="1"/>
  <c r="T94" i="1"/>
  <c r="S94" i="1"/>
  <c r="T93" i="1"/>
  <c r="S93" i="1"/>
  <c r="T92" i="1"/>
  <c r="S92" i="1"/>
  <c r="T91" i="1"/>
  <c r="S91" i="1"/>
  <c r="T90" i="1"/>
  <c r="S90" i="1"/>
  <c r="T89" i="1"/>
  <c r="S89" i="1"/>
  <c r="T88" i="1"/>
  <c r="S88" i="1"/>
  <c r="T87" i="1"/>
  <c r="S87" i="1"/>
  <c r="T86" i="1"/>
  <c r="S86" i="1"/>
  <c r="T85" i="1"/>
  <c r="S85" i="1"/>
  <c r="T84" i="1"/>
  <c r="S84" i="1"/>
  <c r="T83" i="1"/>
  <c r="S83" i="1"/>
  <c r="T82" i="1"/>
  <c r="S82" i="1"/>
  <c r="T81" i="1"/>
  <c r="S81" i="1"/>
  <c r="T80" i="1"/>
  <c r="S80" i="1"/>
  <c r="T79" i="1"/>
  <c r="S79" i="1"/>
  <c r="T78" i="1"/>
  <c r="S78" i="1"/>
  <c r="T77" i="1"/>
  <c r="S77" i="1"/>
  <c r="T76" i="1"/>
  <c r="S76" i="1"/>
  <c r="T75" i="1"/>
  <c r="S75" i="1"/>
  <c r="T74" i="1"/>
  <c r="S74" i="1"/>
  <c r="T73" i="1"/>
  <c r="S73" i="1"/>
  <c r="T72" i="1"/>
  <c r="S72"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7" i="1"/>
  <c r="S37" i="1"/>
  <c r="T36" i="1"/>
  <c r="S36" i="1"/>
  <c r="T35" i="1"/>
  <c r="S35" i="1"/>
  <c r="T34" i="1"/>
  <c r="S34" i="1"/>
  <c r="T33" i="1"/>
  <c r="S33" i="1"/>
  <c r="T32" i="1"/>
  <c r="T31" i="1"/>
  <c r="S31" i="1"/>
  <c r="T30" i="1"/>
  <c r="S30" i="1"/>
  <c r="T29" i="1"/>
  <c r="S29" i="1"/>
  <c r="T28" i="1"/>
  <c r="S28" i="1"/>
  <c r="T27" i="1"/>
  <c r="S27" i="1"/>
  <c r="T26" i="1"/>
  <c r="T25" i="1"/>
  <c r="S25" i="1"/>
  <c r="T24" i="1"/>
  <c r="S24" i="1"/>
  <c r="T23" i="1"/>
  <c r="S23" i="1"/>
  <c r="T22" i="1"/>
  <c r="S22" i="1"/>
  <c r="T21" i="1"/>
  <c r="S21" i="1"/>
  <c r="T20" i="1"/>
  <c r="S20" i="1"/>
  <c r="T19" i="1"/>
  <c r="S19" i="1"/>
  <c r="T18" i="1"/>
  <c r="S18" i="1"/>
  <c r="T17" i="1"/>
  <c r="S17" i="1"/>
  <c r="T16" i="1"/>
  <c r="S16" i="1"/>
  <c r="T15" i="1"/>
  <c r="S15" i="1"/>
  <c r="T14" i="1"/>
  <c r="S14" i="1"/>
  <c r="T13" i="1"/>
  <c r="S13" i="1"/>
  <c r="S11" i="1"/>
  <c r="T11" i="1"/>
  <c r="T10" i="1"/>
  <c r="S10" i="1"/>
  <c r="AK79" i="1" l="1"/>
  <c r="AM79" i="1" s="1"/>
  <c r="AM19" i="1"/>
  <c r="AL22" i="1"/>
  <c r="AM22" i="1" s="1"/>
  <c r="BJ97" i="1"/>
  <c r="BJ83" i="1"/>
  <c r="BJ63" i="1"/>
  <c r="BJ53" i="1"/>
  <c r="BJ46" i="1"/>
  <c r="BJ82" i="1"/>
  <c r="BJ117" i="1"/>
  <c r="BJ113" i="1"/>
  <c r="BJ85" i="1"/>
  <c r="BJ75" i="1"/>
  <c r="BJ25" i="1"/>
  <c r="BJ65" i="1"/>
  <c r="BJ123" i="1"/>
  <c r="BJ121" i="1"/>
  <c r="BJ89" i="1"/>
  <c r="BJ32" i="1"/>
  <c r="BJ14" i="1"/>
  <c r="BJ107" i="1"/>
  <c r="BJ103" i="1"/>
  <c r="BJ73" i="1"/>
  <c r="BJ60" i="1"/>
  <c r="BJ99" i="1"/>
  <c r="BJ62" i="1"/>
  <c r="BJ55" i="1"/>
  <c r="BJ37" i="1"/>
  <c r="BJ30" i="1"/>
  <c r="BJ16" i="1"/>
  <c r="BJ72" i="1"/>
  <c r="BJ58" i="1"/>
  <c r="BJ118" i="1"/>
  <c r="BJ104" i="1"/>
  <c r="BJ102" i="1"/>
  <c r="BJ86" i="1"/>
  <c r="BJ56" i="1"/>
  <c r="BJ52" i="1"/>
  <c r="BJ40" i="1"/>
  <c r="BJ64" i="1"/>
  <c r="BJ122" i="1"/>
  <c r="BJ120" i="1"/>
  <c r="BJ106" i="1"/>
  <c r="BJ90" i="1"/>
  <c r="BJ88" i="1"/>
  <c r="BJ28" i="1"/>
  <c r="BJ24" i="1"/>
  <c r="BJ22" i="1"/>
  <c r="BJ10" i="1"/>
  <c r="BJ50" i="1"/>
  <c r="BJ127" i="1"/>
  <c r="BJ126" i="1"/>
  <c r="BJ114" i="1"/>
  <c r="BJ112" i="1"/>
  <c r="BJ111" i="1"/>
  <c r="BJ110" i="1"/>
  <c r="BJ96" i="1"/>
  <c r="BJ95" i="1"/>
  <c r="BJ80" i="1"/>
  <c r="BJ78" i="1"/>
  <c r="BJ77" i="1"/>
  <c r="BJ76" i="1"/>
  <c r="BJ61" i="1"/>
  <c r="BJ49" i="1"/>
  <c r="BJ47" i="1"/>
  <c r="BJ79" i="1"/>
  <c r="BJ68" i="1"/>
  <c r="BJ67" i="1"/>
  <c r="BJ98" i="1"/>
  <c r="BJ125" i="1"/>
  <c r="BJ124" i="1"/>
  <c r="BJ116" i="1"/>
  <c r="BJ109" i="1"/>
  <c r="BJ108" i="1"/>
  <c r="BJ100" i="1"/>
  <c r="BJ93" i="1"/>
  <c r="BJ92" i="1"/>
  <c r="BJ91" i="1"/>
  <c r="BJ84" i="1"/>
  <c r="BJ71" i="1"/>
  <c r="BJ119" i="1"/>
  <c r="BJ87" i="1"/>
  <c r="BJ54" i="1"/>
  <c r="BJ94" i="1"/>
  <c r="BJ101" i="1"/>
  <c r="BJ69" i="1"/>
  <c r="BJ115" i="1"/>
  <c r="BJ81" i="1"/>
  <c r="BJ70" i="1"/>
  <c r="BJ48" i="1"/>
  <c r="BJ45" i="1"/>
  <c r="BJ36" i="1"/>
  <c r="BJ33" i="1"/>
  <c r="BJ20" i="1"/>
  <c r="BJ17" i="1"/>
  <c r="BJ12" i="1"/>
  <c r="BJ105" i="1"/>
  <c r="BJ38" i="1"/>
  <c r="BJ34" i="1"/>
  <c r="BJ26" i="1"/>
  <c r="BJ18" i="1"/>
  <c r="BJ35" i="1"/>
  <c r="BJ27" i="1"/>
  <c r="BJ19" i="1"/>
  <c r="BJ42" i="1"/>
  <c r="BJ59" i="1"/>
  <c r="BJ51" i="1"/>
  <c r="BJ43" i="1"/>
  <c r="BJ31" i="1"/>
  <c r="BJ23" i="1"/>
  <c r="BJ15" i="1"/>
  <c r="BJ11" i="1"/>
  <c r="BJ74" i="1"/>
  <c r="BJ66" i="1"/>
  <c r="BJ57" i="1"/>
  <c r="BJ29" i="1"/>
  <c r="BJ21" i="1"/>
  <c r="BJ13" i="1"/>
  <c r="BJ44" i="1"/>
  <c r="BJ41" i="1"/>
  <c r="AL39" i="1"/>
  <c r="AK39" i="1"/>
  <c r="AM39" i="1" s="1"/>
  <c r="BJ39" i="1"/>
  <c r="AA36" i="1"/>
  <c r="AC36" i="1" s="1"/>
  <c r="AA12" i="1"/>
  <c r="AC12" i="1" s="1"/>
</calcChain>
</file>

<file path=xl/sharedStrings.xml><?xml version="1.0" encoding="utf-8"?>
<sst xmlns="http://schemas.openxmlformats.org/spreadsheetml/2006/main" count="2488" uniqueCount="1052">
  <si>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</si>
  <si>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</si>
  <si>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</si>
  <si>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</si>
  <si>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</si>
  <si>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</si>
  <si>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</si>
  <si>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</si>
  <si>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</si>
  <si>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</si>
  <si>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</si>
  <si>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</si>
  <si>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</si>
  <si>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</si>
  <si>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</si>
  <si>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</si>
  <si>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</si>
  <si>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LIDER PROCESO</t>
  </si>
  <si>
    <t>HALLAZGO</t>
  </si>
  <si>
    <t>AUDITOR</t>
  </si>
  <si>
    <t>Origen Externo</t>
  </si>
  <si>
    <t>Abierto</t>
  </si>
  <si>
    <t>Ente externo</t>
  </si>
  <si>
    <t>Origen Interno</t>
  </si>
  <si>
    <t>Cerrado</t>
  </si>
  <si>
    <t>Corrección</t>
  </si>
  <si>
    <t>Abierta</t>
  </si>
  <si>
    <t>Correctiva</t>
  </si>
  <si>
    <t>Cerrada</t>
  </si>
  <si>
    <t>Preventiva</t>
  </si>
  <si>
    <t>Riesgo</t>
  </si>
  <si>
    <t>Corporativa</t>
  </si>
  <si>
    <t>Operativa</t>
  </si>
  <si>
    <t>Salud Ocupacional</t>
  </si>
  <si>
    <t>Comunicaciones</t>
  </si>
  <si>
    <t>Logista</t>
  </si>
  <si>
    <t>% que se espera alcanzar de la meta</t>
  </si>
  <si>
    <t>¿Hay acción formulada?</t>
  </si>
  <si>
    <t>Fecha terminación</t>
  </si>
  <si>
    <t>Fecha de inicio</t>
  </si>
  <si>
    <t>(Asignado por la Oficina de Control Interno)</t>
  </si>
  <si>
    <t>Ivonne Andrea Torres Cruz</t>
  </si>
  <si>
    <t>Contabilidad</t>
  </si>
  <si>
    <t>Tesorería</t>
  </si>
  <si>
    <t>Presupuesto</t>
  </si>
  <si>
    <t>Sistemas</t>
  </si>
  <si>
    <t>Planeación</t>
  </si>
  <si>
    <t>Recursos Humanos</t>
  </si>
  <si>
    <t>1.Fecha seguimiento</t>
  </si>
  <si>
    <t>1.Evidencias o soportes ejecución acción de mejora</t>
  </si>
  <si>
    <t>1.Actividades realizadas  a la fecha</t>
  </si>
  <si>
    <t>1.Resultado del indicador</t>
  </si>
  <si>
    <t>1. % avance en ejecución de la meta</t>
  </si>
  <si>
    <t>1.Alerta</t>
  </si>
  <si>
    <t>1.Analisis - Seguimiento OCI</t>
  </si>
  <si>
    <t>1.Auditor que realizó el seguimiento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</si>
  <si>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</si>
  <si>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</si>
  <si>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</si>
  <si>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</si>
  <si>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</si>
  <si>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</si>
  <si>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</si>
  <si>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</si>
  <si>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</si>
  <si>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</si>
  <si>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</si>
  <si>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</si>
  <si>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</si>
  <si>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</si>
  <si>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</si>
  <si>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</si>
  <si>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</si>
  <si>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</si>
  <si>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</si>
  <si>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</si>
  <si>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</si>
  <si>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</si>
  <si>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</si>
  <si>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</si>
  <si>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</si>
  <si>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</si>
  <si>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</si>
  <si>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</si>
  <si>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</si>
  <si>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</si>
  <si>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</si>
  <si>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</si>
  <si>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</si>
  <si>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</si>
  <si>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Rubén Antonio Mora Garcés</t>
  </si>
  <si>
    <t>Camilo Andrés Caicedo Estrada</t>
  </si>
  <si>
    <t>Coordinador de Producción</t>
  </si>
  <si>
    <t>Subdirector Administrativo</t>
  </si>
  <si>
    <t>Cargo del Líder proceso</t>
  </si>
  <si>
    <t>CÓDIGO: CCSE-FT-019</t>
  </si>
  <si>
    <t>Prof. Universitario de Planeación</t>
  </si>
  <si>
    <t>Coordinador de Prensa y Comunicaciones</t>
  </si>
  <si>
    <t>Prof. Universitario de Ventas y Mercadeo</t>
  </si>
  <si>
    <t>Prof. Universitario de Contabilidad</t>
  </si>
  <si>
    <t>Prof. Universitario de Tesorería</t>
  </si>
  <si>
    <t>Prof. Universitario de Presupuesto</t>
  </si>
  <si>
    <t>Prof. Universitario de Facturación</t>
  </si>
  <si>
    <t>Prof. Universitario de Talento Humano</t>
  </si>
  <si>
    <t>Prof. Universitario de Sistemas</t>
  </si>
  <si>
    <t>Responsable de Gestión Documental</t>
  </si>
  <si>
    <t>Auxiliar de Atención al Ciudadano</t>
  </si>
  <si>
    <t>PROCESO AFECTADO</t>
  </si>
  <si>
    <t>Planeación Estratégica (Estratégico)</t>
  </si>
  <si>
    <t>Gestión de las Comunicaciones (Estratégico)</t>
  </si>
  <si>
    <t>Diseño y Creación de Contenidos (Misional)</t>
  </si>
  <si>
    <t>Comercialización (Misional)</t>
  </si>
  <si>
    <t>Producción de Televisión (Misional)</t>
  </si>
  <si>
    <t>Emisión de Contenidos (Misional)</t>
  </si>
  <si>
    <t>Gestión Financiera y Facturación (Apoyo)</t>
  </si>
  <si>
    <t>Gestión Jurídica y Contractual (Apoyo)</t>
  </si>
  <si>
    <t>Gestión de Recursos y Administración de la Información (Apoyo)</t>
  </si>
  <si>
    <t>Gestión del Talento Humano (Apoyo)</t>
  </si>
  <si>
    <t>Control, Seguimiento y Evaluación (Control)</t>
  </si>
  <si>
    <t>Ana Omaira Tarazona Riveros</t>
  </si>
  <si>
    <t>Nelson Jairo Rincón Martínez</t>
  </si>
  <si>
    <t>¿Requiere valoración de riesgo?</t>
  </si>
  <si>
    <t>SI</t>
  </si>
  <si>
    <t>NO</t>
  </si>
  <si>
    <t>FUENTE DE HALLAZGO</t>
  </si>
  <si>
    <t>TIPO DE ACCIÓN PROPUESTA</t>
  </si>
  <si>
    <t>CARGO</t>
  </si>
  <si>
    <t>Defensor del Televidente</t>
  </si>
  <si>
    <t>Responsable del Vocero del Televidente</t>
  </si>
  <si>
    <t>Coordinación Jurídica y Contractual</t>
  </si>
  <si>
    <t>Atención al Ciudadano</t>
  </si>
  <si>
    <t>Facturación y Cartera</t>
  </si>
  <si>
    <t>Gerencia Digital</t>
  </si>
  <si>
    <t>Gerente Digital</t>
  </si>
  <si>
    <t>Andrés Rivera</t>
  </si>
  <si>
    <t>Gerencia de Marketing</t>
  </si>
  <si>
    <t>Gerente de Marketing</t>
  </si>
  <si>
    <t>María José Jaramillo</t>
  </si>
  <si>
    <t>Gerencia Comercial</t>
  </si>
  <si>
    <t>Gerente Comercial</t>
  </si>
  <si>
    <t>Jorge Eduardo Palacio</t>
  </si>
  <si>
    <t>Gerencia de Educación y Cultura</t>
  </si>
  <si>
    <t>Gerente de Educación y Cultura</t>
  </si>
  <si>
    <t>Germán Ortegón</t>
  </si>
  <si>
    <t>Gerencia Transmedia</t>
  </si>
  <si>
    <t>Gerente Transmedia</t>
  </si>
  <si>
    <t>Alejandro Escobar</t>
  </si>
  <si>
    <t>Sistema Informativo</t>
  </si>
  <si>
    <t>Claudia Palacios</t>
  </si>
  <si>
    <t>Cargo del responsable de ejecución</t>
  </si>
  <si>
    <t>Meta de la acción</t>
  </si>
  <si>
    <t>(Detalle el resultado que se espera obtener)</t>
  </si>
  <si>
    <t>VERSIÓN: 8</t>
  </si>
  <si>
    <t>FECHA DE APROBACIÓN: 24/04/2018</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</si>
  <si>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</si>
  <si>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</si>
  <si>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</si>
  <si>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</si>
  <si>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</si>
  <si>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</si>
  <si>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</si>
  <si>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</si>
  <si>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</si>
  <si>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</si>
  <si>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</si>
  <si>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</si>
  <si>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Fechas 2018</t>
  </si>
  <si>
    <t>Fechas previas a 2018</t>
  </si>
  <si>
    <t>Auditoria Interna Control Interno</t>
  </si>
  <si>
    <t>N/A</t>
  </si>
  <si>
    <t>No</t>
  </si>
  <si>
    <t>3.15</t>
  </si>
  <si>
    <t>No se cuenta  con un centro de datos remoto de respaldo.</t>
  </si>
  <si>
    <t>1 Inadecuada estimación de los tiempos asignados a las actividades y/o proyectos del PETIC
2 Rotación de personal que debe atender la ejecución del PETIC
3 Desfinanciación de uno o varios proyectos del PETIC por reasignación de recursos, autorizados por la Alta Dirección
4 Falta de competencias técnicas y administrativas por parte de los líderes de los proyectos del PETIC
5 Elaboración de un PETIC con metas o proyectos dependientes de terceros o inalcanzables en tiempo y recursos</t>
  </si>
  <si>
    <t xml:space="preserve">
1. Identificar y documentar los servicios TIC (existentes mejorados y nuevos) que se ofrecen en Canal.
2. Identificar los servicios TIC críticos para Canal. Estos servicios críticos hacen referencia al impacto en el logro de los objetivos misionales y operativos críticos de la Entidad.
3. Elaborar la propuesta del proyecto del Plan de Contingencia para los servicios identificados en el anterior numeral.
4. Presentar estudio de mercado para contingencia de centro de datos remoto al ordenador del gasto para tomar decisiones de contratación  
</t>
  </si>
  <si>
    <t>Numero de actividades programadas / 4</t>
  </si>
  <si>
    <t xml:space="preserve">Auditoría Proceso Contratación ANTV </t>
  </si>
  <si>
    <t>Es prioritario estructurar adecuadamente la matriz de riesgos contractuales en la etapa precontractual y establecer esquemas que permitan advertir anticipadamente la ocurrencia de los mismos durante la ejecución de los contratos, con el fin de minimizar el daño antijurídico o las reclamaciones que por equilibrio económico del contrato se soliciten.</t>
  </si>
  <si>
    <t xml:space="preserve">Errores en la identificación de los riesgos contractuales </t>
  </si>
  <si>
    <t xml:space="preserve">1-Estructurar por parte de la Condinación Jurídica la matriz de riesgos contractuales;  
2-Efectuar capacitación a todas  las personas que intervienen en las diferentes etapas del proceso de contratación en el Canal, con el fin de fortalecer sus conocimientos  sobre la determinación de los riesgos contractuales en la etapa precontractual y del nuevo formato de estudios previos y  
3-Actualizar formato estudios previos incluyendo la matriz de riesgos contractuales.- </t>
  </si>
  <si>
    <t xml:space="preserve">Numero de actividades realizadas/número de actividades programadas </t>
  </si>
  <si>
    <t>Informe Anual de Control Interno Contable - Vigencia 2015</t>
  </si>
  <si>
    <t>Debilidad. La entidad no ha realizado el avalúo de activos, incumpliendo con lo estipulado en el numeral 4.11.6 de la Resolución 001 de 2001 y el Régimen de Contabilidad Pública</t>
  </si>
  <si>
    <t>Informe Anual de Control Interno Contable - Vigencia 2016</t>
  </si>
  <si>
    <t>7.2.2.3</t>
  </si>
  <si>
    <t>Debilidad: 3. Se evidencian retrasos en la Publicación de los Estados financieros en las carteleras de la entidad para el fácil acceso de las partes interesadas, de los meses de: enero, febrero abril y agosto/ 2016</t>
  </si>
  <si>
    <t>7.2.2.5</t>
  </si>
  <si>
    <t>7.2.2.6</t>
  </si>
  <si>
    <t>Debilidad: 6. En las Actas de los Comités de Sostenibilidad realizados durante la vigencia 2016 (Abril 19 de y 9 de diciembre de 2016), no se fijaron fechas máximas de entrega de los soportes que evidencian la gestión realizada a los compromisos adquiridos</t>
  </si>
  <si>
    <t>7.2.2.7</t>
  </si>
  <si>
    <t>Debilidad: 7. No se evidencian mecanismos para verificar el cumplimiento de las directrices sobre análisis, depuración y seguimiento de cuentas (compromisos adquiridos en comités), ni en forma permanentemente o por lo menos periódicamente el análisis, la depuración y el seguimiento de cuentas  para el mejoramiento y sostenibilidad de la calidad de la información, lo anterior por cuanto dentro de la Resolución 074 de 2015 no se establece la periodicidad para realizar los comités</t>
  </si>
  <si>
    <t>7.2.2.8</t>
  </si>
  <si>
    <t>Debilidad: 8. No se efectúa en forma oportuna lo señalado en el procedimiento AGRI-SA-PD-010 TOMA FÍSICA DE INVENTARIOS, ítem No. 6 “Verificar las novedades que presentó el inventario, una vez hecho el cruce entre la toma física y el aplicativo, además de las novedades reportadas por las áreas en el formato (AGRI-SA-FT-026 REPORTE DE NOVEDADES)”, por cuanto al cierre de la vigencia y a la fecha del presente informe se encuentran 156 elementos inventariados sin placa de inventario, los cuales son tipificados con Faltantes Justificados</t>
  </si>
  <si>
    <t>7.2.2.9</t>
  </si>
  <si>
    <t>Debilidad: 9. No se evidencia procedimiento establecido para la realización del seguimiento  a los compromisos adquiridos en los comités de Inventarios, ni técnico de sostenibilidad contable</t>
  </si>
  <si>
    <t>Seguimiento Comité SIG 2016-2017</t>
  </si>
  <si>
    <t>Se evidenció fallas en la presentación y aprobación de los documentos archivísticos Programa de Gestión Documental - PGD y el Plan Institucional de Archivo - PINAR, toda vez que se aprobó en el desarrollo del Comité Directivo del SIG y no en el marco del Comité SIG - Interno de Gestión Documental y Archivo de conformidad con el parágrafo primero, numerales 6, 7 y 10 del art. 10 de la Resolución 036-2015.
Esta situación es reiterativa, debido a que en el seguimiento realizado en la vigencia 2016, se encontró que se aprobó el Programa Anual de Auditorías 2016 en el  Comité SIG - Coordinador del Subsistema de Control Interno no en el Comité Directivo del SIG de conformidad con la  Resolución 036-2015 en el parágrafo único del artículo 8, en su numeral 6.</t>
  </si>
  <si>
    <t>No se evidenció la conformación del Equipo Operativo, así como la designación del Gestor SIG, de conformidad con el art. 19 de la Resolución 036-2015.
Esta situación se mencionó en el  seguimiento realizado en la vigencia 2016, siendo reiterativa para el seguimiento realizado en el 2017.</t>
  </si>
  <si>
    <t>Se encontró que de los 7 subsistemas que conforman el SIG (Resol 036-2015 – art. 3), solo 4 (Calidad, ambiental, salud en el trabajo y Gestión Documental y Archivo) cuentan con personal de apoyo, por lo tanto es importante que los demás subsistemas cuenten con el personal que apoye a los líderes delegados y de esta manera lograr aumentar la implementación del SIG en el Canal.</t>
  </si>
  <si>
    <t>Seguimiento del reporte a la Dirección Nacional de Derechos de Autor - Utilización de Software 2016 así como el proceso de dar de baja el software en la entidad.</t>
  </si>
  <si>
    <t>1.a</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</si>
  <si>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Dirección Operativa por tener en el inventario a su cargo los equipos de placas de inventario No. 800124 y 1001348, al no cumplir con lo indicado en el procedimiento AGRI-SA-P-012 Reintegro al almacén y/o traslado de bienes.</t>
  </si>
  <si>
    <t>1.b</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</si>
  <si>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Coordinación de Producción - Profesional Universitario de Producción por tener en el inventario a su cargo el equipo de placa de inventario No. 800284, al no cumplir con lo indicado en el procedimiento AGRI-SA-P-012 Reintegro al almacén y/o traslado de bienes.</t>
  </si>
  <si>
    <t>Se detectó que dos dongles, No. 2E46423D y 2E46727E, para el software Avid Media Composer y Suite de Adobe, fueron ingresados al aplicativo Kardex sin registrar de manera clara la descripción de los mismos, faltando el número de ID y/o serial, con lo cual se podría identificar este tipo de elementos en el Kardex al no contar con placa de inventario instalada en el dongle.</t>
  </si>
  <si>
    <r>
      <rPr>
        <b/>
        <sz val="9"/>
        <color theme="1"/>
        <rFont val="Tahoma"/>
        <family val="2"/>
      </rPr>
      <t>Observación:</t>
    </r>
    <r>
      <rPr>
        <sz val="9"/>
        <color theme="1"/>
        <rFont val="Tahoma"/>
        <family val="2"/>
      </rPr>
      <t xml:space="preserve"> Se detectó poca confiabilidad en el archivo en Excel donde se registran los bienes para dar de baja una vez son etiquetados por el área de Servicios Administrativos, toda vez que al cruzar la información de dicha base de datos para el año 2016 con lo observado en la visita de inspección a la bodega para dar de baja, se evidenció que el número de la etiqueta para dar baja de los equipos no corresponde a lo registrado en la matriz de Excel de relación de equipos para dar baja para la vigencia mencionada.</t>
    </r>
  </si>
  <si>
    <t>Seguimiento y verificación registro hoja de vida y declaración de bienes y rentas SIDEAP 2017</t>
  </si>
  <si>
    <t>Efectuada la revisión documental a la muestra definida para esta auditoría, se evidenció en los contratos Nos. 207, 999, 975, 903, 877, y demás contratos enunciados en el requisito No. 2, falta del registro para las fechas tanto de ingreso como de terminación de los contratos, así mismo, algunas hojas de vida presentan registros a lápiz en los espacios de fechas de terminación de contratos y otras no registran la última experiencia laboral aunque en el expediente se encuentran los soportes.</t>
  </si>
  <si>
    <t>Efectuada la revisión documental a la muestra definida para esta auditoría, se evidenció en los contratos Nos. 1002, 963, 764, 420, 46, 517, 261, 30, 18, 899, 763, 314, 413, 408, 1166, y demás contratos enunciados en los requisitos No. 3, No. 4 y No. 10, debilidades en los formatos de hoja de vida y de bienes y rentas presentados por contratistas, tales como: formatos hojas de vida y bienes y rentas firmados y sin fecha, otros firmados con fecha posterior a la del contrato, algunos sin firma y sin fecha. Así mismo, se observaron hojas de vida en las cuales la fecha de actualización es posterior a la fecha de firma del contrato. No obstante, en la mesa de validación de hallazgos realizada el 24 de noviembre de 2017, se evidenció que para los contratos objeto del hallazgo, la hoja de vida se encuentra registrada en SIDEAP con fecha anterior a la firma del contrato, lo que indica que los expedientes contractuales no cuentan con la debida trazabilidad que requiere el proceso contractual.</t>
  </si>
  <si>
    <t>Efectuada la revisión documental a la muestra definida para esta auditoría, se evidenció en los contratos Nos. 968, 384, 822, 93, 495, 178, 1144, 109, y demás contratos enunciados en el requisito No. 5, que los formatos de hoja de vida que reposan en éstas, no se encuentran firmados, ni con fecha de revisión por parte de la Coordinadora Jurídica, otros se encuentran firmados y registrados con fecha anterior a la de la firma del contrato, un contrato con 2 formatos de hoja de vida.</t>
  </si>
  <si>
    <t>En los expedientes de los contratos Nos. 1037, 1105, 211, 1127, 208 y demás contratos enunciados en el requisito No. 6, se evidenció que en la hoja de vida no aparecen relacionados algunos soportes de estudios académicos realizados por los contratistas, en otros casos, no se logró ubicar los soportes de estudios registrados en la hoja de vida, esto a pesar de revisar los archivos de la carpeta compartida de contratación.</t>
  </si>
  <si>
    <t>En los expedientes de los contratos Nos. 444, 975, 440, 241, 1162, 71 y demás contratos enunciados en el requisito No. 7, se evidenció que en la hoja de vida no aparecen relacionados algunos soportes laborales que reposan en la carpeta, en otros casos, no se logró ubicar los soportes de experiencia laboral registrada en la hoja de vida, a pesar de revisar archivos de la carpeta compartida de contratación.</t>
  </si>
  <si>
    <t>En la capeta del contrato No. 02, se evidenció que en el formato de bienes y rentas no se encuentra archivado.</t>
  </si>
  <si>
    <t>Las minutas de los contratos Nos. 1309 del 6 de septiembre de 2017 celebrado con José Rodríguez; Contrato No. 1231 del 1 de septiembre de 2017 celebrado con Wilson Cano y contrato No. 1226 del 1 de septiembre de 2017 celebrado con Jorge Vargas, no reposaban en los respectivos expedientes contractuales, así mismo no reposan: el certificado de registro presupuestal, las pólizas, actas de aprobación de las mismas, formulario de afiliación a la ARL, ni el certificado de afiliación, al momento de la verificación del expediente contractual en desarrollo de la auditoría.</t>
  </si>
  <si>
    <t>De los cuatrocientos expedientes contractuales revisados solo dos presentan foliación, el contrato No. 568 de Diego Dussan del 28 de abril de 2017, con 65 folios y el contrato No. 827 del 23 de junio de Juan Fernández, foliado solo hasta la página 39. Lo que indica que el 99% de los expedientes de la muestra se encuentran sin foliar, es decir 396 expedientes, y 2 expedientes no fueron revisados como se indica en el siguiente punto.</t>
  </si>
  <si>
    <t>Publicación de la contratación de la entidad en el SECOP 2017</t>
  </si>
  <si>
    <t>Realizada la revisión de la oportunidad en la publicación de las minutas contractuales conforme a los parámetros establecidos para el proceso de Gestión Jurídica y Contractual. Versión V.  Código: AGCO-CR-001, se pudo establecer que se presentan veintiún (21) publicaciones que superan en un (1) día, una (1) que supera en tres (3) días y dos (2) que superan en más de sesenta (60) la fecha límite.</t>
  </si>
  <si>
    <t>Auditoría Facturación y Cartera 2015 a 2017</t>
  </si>
  <si>
    <t>Existe diferencia entre el valor de solicitud de copias de programas y grabaciones producidos por Canal publicado en la página web http://portel.bogota.gov.co/portel/libreria/php/frame_detalle_scv.php?h_id=25005, frente al monto establecido en el tarifario de la vigencia 2017, evidenciándose falta de controles por parte del área de atención al ciudadano, quien realiza la solicitud de la publicación en la página web de la Alcaldía Mayor de Bogotá para la actualización del enlace de “servicio a la ciudadanía – trámites y servicios”.</t>
  </si>
  <si>
    <t>Al revisar las facturas relacionadas en el cuadro No. 8 del presente informe “cuadro comparativo valores facturados para copias de material audiovisual y tarifas establecidas”, se determinó que esta facturación difiere de los valores establecidos en el tarifario, evidenciando deficiencias en los controles del procedimiento de elaboración de facturas. Teniendo en cuenta que tanto para la solicitud de la factura como para su elaboración se debe verificar que ésta corresponda al precio fijado en tarifario que periódicamente pública el canal.</t>
  </si>
  <si>
    <t>Auditoría Proceso Comercialización</t>
  </si>
  <si>
    <t>Se presenta incumplimiento en la actividad No. 1 del procedimiento MCOM – PD – 002 Versión 8 Gestión Comercial y Ventas: Realizar un diagnóstico de oportunidades del mercado al no contar con este diagnóstico por parte de las áreas comerciales del Canal</t>
  </si>
  <si>
    <t>Se presenta incumplimiento en la actividad No. 20 del procedimiento MCOM – PD – 002 Versión 8 Gestión Comercial y Ventas: Enviar Convenio y Contrato a la Subdirección Financiera y Coordinación Jurídica, al no evidenciarse el envío de la minuta del convenio y/o contrato a la Subdirección Financiera</t>
  </si>
  <si>
    <t>Se evidenciaron fallas al momento de verificar los parámetros de calidad de las cápsulas y/o programas entregados por nuestros clientes para ser emitidos en el Canal, toda vez que no se están dejando los registros sobre la identificación, tratamiento y/o autorización para la emisión de estas cápsulas</t>
  </si>
  <si>
    <t>Se evidencia falta de control para determinar el cumplimiento de los servicios ofrecidos por los clientes proveedores de canjes, toda vez que no se solicitó constancia o certificación de retiro por parte del Canal de las empanadas en lo puntos de venta de Alimentos Criollos, así mismo se presentó fallas en soportar la entrega de las boletas de Alaska al no dejar evidencia en la totalidad de los casos</t>
  </si>
  <si>
    <t>De las evidencias entregadas, se detectó que las Alianzas con Medios de Comunicación No. 001 Contenidos Digitales K SAS y No. 002 Champion TV ambas del 16 de febrero de 2017, fueron firmadas por el Director Operativo, sin estar delegado para realizar dicha suscripción</t>
  </si>
  <si>
    <t>En la salida de almacén No. 29 del 1-mar-2017, se evidenció fallas administrativas al entregarse productos de consumo a personal contratista sin estar debidamente autorizados, así como la firma del formato AGRI-SA-FT-008 versión 5 de un contratista como jefe inmediato, entregado como soporte para la salida mencionada, siendo que el jefe inmediato del Prof. Univer. de Ventas y Mercadeo (ausente por maternidad) es el Director Operativo</t>
  </si>
  <si>
    <t>Se evidenció que las propuestas comerciales y/o cotizaciones, no están estandarizadas en la forma de presentarlas, encontrándose diferentes maneras de realizarlas (correo electrónico, oficios, presentaciones), así como diferentes formatos o modelos de cotización/oferta con información totalmente diferente; también se identificaron fallas en la generación del consecutivo de las mismas, algunas no cuentan con numeración, no se conocen los diferentes alcances, con lo cual se puede guardar la trazabilidad de las ofertas de mejor manera</t>
  </si>
  <si>
    <t>No se encontró evidencias sobre la entrega formal a los futuros clientes sobre los requisitos o requerimientos técnicos de audio, video, y algunos aspectos de contenido, en ninguna de las propuestas u ofertas comerciales, así como en las cotizaciones enviadas, con lo cual se podrían evitar las fallas que se han presentado en las programas a emitir de los negociaciones con Kirya y DyD Medios</t>
  </si>
  <si>
    <t>Se identificó que las propuestas comerciales y/o cotizaciones enviadas por el Canal a sus futuros clientes, no cuentan o describen las principales características de los servicios a prestar, el alcance en cuanto a fechas de realización, cantidad de servicios ofertados, así como los requisitos o estándares mínimos de calidad de los programas o cápsulas a emitir y que son suministrados por el cliente, entre otros aspectos</t>
  </si>
  <si>
    <t>El memorando de solicitud contractual que reposa en la carpetas contractuales No. 311-2017, 332-2017, 629-2017, 640-2017, 301-2017, 279-2017, 297-2017, 316-2017, 331-2017, 350-2017, 494-2017, 652-2017, 623-2017, no se encuentra con radicado interno ni tampoco registra fecha de recibido en la Coordinación Jurídica</t>
  </si>
  <si>
    <t>Se evidenció que en 5 de los expedientes contractuales, (640-2017, 301-2017, 702-2017, 672-2017, 494-2017), el formato AGJC-CN-FT-028 Listado de documentos para contratar, no se registró la fecha de recepción en la Coordinación Jurídica</t>
  </si>
  <si>
    <t>Se identificó que en el contrato No. 332-2017, no reposa en el expediente contractual las cotizaciones o propuestas aportadas por el futuro contratista, tal como lo indican en el formato AGJC-CN-FT-028 Listado de documentos para contratar</t>
  </si>
  <si>
    <t>Se identificó que en el contrato 311-2017, el Certificado de Antecedentes Disciplinarios expedido por la Procuraduría General de la Nación que reposa en el expediente contractual, se encuentra con fecha del 3-mar-2017, 4 días hábiles posteriores a la firma de la minuta contractual, la cual fue el 27-feb-2017</t>
  </si>
  <si>
    <t>Se identificaron fallas en la publicación del contrato en el Sistema Electrónico de Contratación Pública SECOP, de los 17 contratos auditados, 4 (311-2017, 332-2017, 301-2017, 350-2017) fueron publicados superando los 3 días hábiles</t>
  </si>
  <si>
    <t>Se logró identificar que en los contratos No. 640-2017, 279-2017, 316-2017, 331-2017, 350-2017, 494-2017 no reposa en el expediente contractual la Comunicación al Supervisor AGJC-CN-FT-020, en donde se comunica al funcionario de planta la designación de supervisión y el cumplimiento de los requisitos de perfeccionamiento y legalización de los contratos a supervisar</t>
  </si>
  <si>
    <t>Se encontró que en el expediente contractual No. 279-2017, no reposa el recibo que acredita el pago de la póliza, con lo cual se corre el riesgo que las pólizas pierdan validez por no pagar la prima o valor de la misma, tal como lo indica el artículo 1068 del Código de Comercio</t>
  </si>
  <si>
    <t>Se evidenció fallas en lo referente a la gestión documental en 12 expedientes contractuales (301-2017, 702-2016, 672-2016, 562-2016, 279-2017, 297-2017, 316-2017, 331-2017, 350-2017, 494-2017, 652-2017, 623-2017), encontrando situaciones como la falta de foliación, documentos no archivados cronológicamente o de acuerdo a la secuencia lógica de realización y páginas de documentos que no conservan su secuencia</t>
  </si>
  <si>
    <t>Se identificó fallas en la supervisión del contrato 640-2017, toda vez que no se dejó evidencia de la entrega de los productos que se debían entregar previo a los pagos pactados, tal como se indica en la cláusula tercera “Forma de pago”, así como la falta de gestión en la solicitud para la realización del otrosí modificatorio debido al cambio de material (de madera a acrílico) de los 2 pares de letras, habiendo sido autorizados mediante carta del 15 de junio de 2017. Por otra parte, se evidenció fallas en la gestión para el ingreso al almacén de estos productos, toda vez que pasados 32 días hábiles se realizó la solicitud de ingreso presentando los documentos necesarios así como los productos al técnico de servicios administrativos</t>
  </si>
  <si>
    <t>Se evidenció fallas en la supervisión del contrato 297-2017, toda vez que se autorizó un pago por el valor total del contrato ($30.404.500), sin los debidos documentos que soporten la prestación de los servicios contratados, toda vez que al revisar las 50 “planillas de verificación – equipo amplificación 1000 watts” realizadas por el IDRD y anexas al informe final de supervisión radicado con el memorando No. 1128 del 13 de junio de 2017, los 50 servicios prestados distribuidos en 35 servicios de 3 horas, 10 servicios de 6 horas y 5 servicios en los cuales no es posible identificar las horas totales de prestación del servicio, no corresponden al valor pagado, de acuerdo con el valor ofertado y estipulado en la minuta del contrato. Así mismo se evidencia falencias en la justificación de la adición No. 1 por valor de $9.282.000 suscrita el 31 de marzo de 2017, al no se explica claramente cuáles son los escenarios o servicios adicionales que se requieren ni tampoco justifican el motivo de este cubrimiento de sonido adicional, con lo cual se debió calcular el valor adicionado teniendo en cuenta los valores cotizados inicialmente</t>
  </si>
  <si>
    <t>Se evidenció que no reposa archivado en el expediente contractual del contrato 494-2017, el informe final de supervisión remitido a la Coordinación Jurídica a través del memorando No. 1183 del 20-jun-2017, ni tampoco se encuentra publicado dicho informe en el SECOP</t>
  </si>
  <si>
    <t>Se evidenció que la entidad no se realiza la designación de manera formal de un supervisor, funcionario del Canal, para que adelante la supervisión de los contratos y convenios interadministrativos en los cuales el Canal obra como contratista</t>
  </si>
  <si>
    <t>Auditoría Contratos vigencia 2016 - 2017</t>
  </si>
  <si>
    <r>
      <t xml:space="preserve">Realizada </t>
    </r>
    <r>
      <rPr>
        <sz val="9"/>
        <rFont val="Tahoma"/>
        <family val="2"/>
      </rPr>
      <t>la</t>
    </r>
    <r>
      <rPr>
        <sz val="9"/>
        <color rgb="FF000000"/>
        <rFont val="Tahoma"/>
        <family val="2"/>
      </rPr>
      <t xml:space="preserve"> auditoría a los Contratos Nos. 823, 883, 887 y 502 de 2016 se pudo evidenciar falencias respecto del diligenciamiento del documento de </t>
    </r>
    <r>
      <rPr>
        <i/>
        <sz val="9"/>
        <color rgb="FF000000"/>
        <rFont val="Tahoma"/>
        <family val="2"/>
      </rPr>
      <t>Notificación al  Supervisor,</t>
    </r>
    <r>
      <rPr>
        <sz val="9"/>
        <color rgb="FF000000"/>
        <rFont val="Tahoma"/>
        <family val="2"/>
      </rPr>
      <t xml:space="preserve"> ya que revisados los expedientes contractuales no se evidencia la fecha efectiva de surtimiento de esta actividad, aspecto que es indispensable para el desarrollo del ejercicio de esta actividad. Esta situación contradice lo establecido en el numeral 6º del Procedimiento: “Contratación Directa” CÓDIGO: AGJC-CN-PD-005, mediante el cual se establece que una vez aprobadas las garantías, se procederá a elaborar y remitir comunicación dirigida al Supervisor informándole la fecha de inicio del contrato, en razón del cumplimiento de los requisitos de ejecución. Esta situación pone de presente la existencia de falencias en la aplicación de este instrumento.</t>
    </r>
  </si>
  <si>
    <r>
      <t xml:space="preserve">Si bien es cierto Canal Capital posee un régimen de contratación especial, en el acápite de </t>
    </r>
    <r>
      <rPr>
        <i/>
        <sz val="9"/>
        <rFont val="Tahoma"/>
        <family val="2"/>
      </rPr>
      <t>“Contenidos de los Estudios Previos de Conveniencia Y Oportunidad</t>
    </r>
    <r>
      <rPr>
        <sz val="9"/>
        <rFont val="Tahoma"/>
        <family val="2"/>
      </rPr>
      <t>” del “Instructivo para Elaboración de Estudios de Conveniencia”  Código: AGCO-IN-002 en su versión No. 3 se contempla en el literal “g”  la temática de Análisis de riesgos; este documento no establece, ni referencia claramente una metodología que permita a las áreas gestionar los riesgos de los diferentes procesos de contratación procurando disminuir la probabilidad de ocurrencia de los mismos.</t>
    </r>
  </si>
  <si>
    <t>Auditoría Contratos vigencia 2016 - 2018</t>
  </si>
  <si>
    <r>
      <t xml:space="preserve">En el marco de los expedientes contractuales No 756 y 823 de 2016 de conformidad con lo establecido en el procedimiento </t>
    </r>
    <r>
      <rPr>
        <i/>
        <sz val="9"/>
        <color theme="1"/>
        <rFont val="Tahoma"/>
        <family val="2"/>
      </rPr>
      <t>“Administración de correspondencia externa (ingreso)</t>
    </r>
    <r>
      <rPr>
        <sz val="9"/>
        <color theme="1"/>
        <rFont val="Tahoma"/>
        <family val="2"/>
      </rPr>
      <t>, (</t>
    </r>
    <r>
      <rPr>
        <i/>
        <sz val="9"/>
        <color theme="1"/>
        <rFont val="Tahoma"/>
        <family val="2"/>
      </rPr>
      <t>Formato AGRI-GD-PD-006 del proceso</t>
    </r>
    <r>
      <rPr>
        <sz val="9"/>
        <color theme="1"/>
        <rFont val="Tahoma"/>
        <family val="2"/>
      </rPr>
      <t xml:space="preserve"> de </t>
    </r>
    <r>
      <rPr>
        <i/>
        <sz val="9"/>
        <color theme="1"/>
        <rFont val="Tahoma"/>
        <family val="2"/>
      </rPr>
      <t>“Gestión de recursos y administración de la información”</t>
    </r>
    <r>
      <rPr>
        <sz val="9"/>
        <color theme="1"/>
        <rFont val="Tahoma"/>
        <family val="2"/>
      </rPr>
      <t>,</t>
    </r>
    <r>
      <rPr>
        <i/>
        <sz val="9"/>
        <color theme="1"/>
        <rFont val="Tahoma"/>
        <family val="2"/>
      </rPr>
      <t>”)</t>
    </r>
    <r>
      <rPr>
        <sz val="9"/>
        <color theme="1"/>
        <rFont val="Tahoma"/>
        <family val="2"/>
      </rPr>
      <t xml:space="preserve">, no es posible evidenciar la existencia de soporte documental que dé cuenta de la radicación de la propuesta que dio origen a éstos proyectos. </t>
    </r>
  </si>
  <si>
    <r>
      <t xml:space="preserve">En el marco del expediente contractual No 756 de 2016, el Formato AGCO-FT-013 de </t>
    </r>
    <r>
      <rPr>
        <i/>
        <sz val="9"/>
        <color theme="1"/>
        <rFont val="Tahoma"/>
        <family val="2"/>
      </rPr>
      <t>“Chequeo Documentos”</t>
    </r>
    <r>
      <rPr>
        <sz val="9"/>
        <color theme="1"/>
        <rFont val="Tahoma"/>
        <family val="2"/>
      </rPr>
      <t xml:space="preserve"> necesario para dar inicio al proceso de contratación se presenta con fecha 07 de octubre de 2016. Ahora bien, en el Numeral 5,1,6 del </t>
    </r>
    <r>
      <rPr>
        <i/>
        <sz val="9"/>
        <color theme="1"/>
        <rFont val="Tahoma"/>
        <family val="2"/>
      </rPr>
      <t>Cronograma de Contratación propuesto y aprobado por la ANTV</t>
    </r>
    <r>
      <rPr>
        <sz val="9"/>
        <color theme="1"/>
        <rFont val="Tahoma"/>
        <family val="2"/>
      </rPr>
      <t xml:space="preserve">, obrante a FOLIO 13 del Expediente Contractual se evidencia que el periodo de contratación establecido para este proyecto inicia en la segunda semana de agosto (lunes 8) y va hasta la cuarta semana de agosto (miércoles 31). Esta situación pone de presente el </t>
    </r>
    <r>
      <rPr>
        <i/>
        <sz val="9"/>
        <color theme="1"/>
        <rFont val="Tahoma"/>
        <family val="2"/>
      </rPr>
      <t xml:space="preserve">“no cumplimiento de los cronogramas de ejecución aprobados por la Autoridad” </t>
    </r>
    <r>
      <rPr>
        <sz val="9"/>
        <color theme="1"/>
        <rFont val="Tahoma"/>
        <family val="2"/>
      </rPr>
      <t xml:space="preserve">mediante la </t>
    </r>
    <r>
      <rPr>
        <i/>
        <sz val="9"/>
        <color theme="1"/>
        <rFont val="Tahoma"/>
        <family val="2"/>
      </rPr>
      <t>Resolución ANTV 1431 de 2016.</t>
    </r>
  </si>
  <si>
    <t>En el marco del ejercicio auditor se pudo establecer Respecto de la aplicación del Procedimiento AGJC-CN-PD-005 “Contratación Directa”, que en el expediente contractual No 756 de 2016, existen deficiencias en la aplicación del Método de Control identificado para la Actividad número 4; ya que en revisión del expediente contractual se encontraron diferencias entre el objeto contractual establecido en la minuta del contrato (relacionado con el programa Bienestar Capital) v/s el objeto planteado en el registro presupuestal (relacionado con el programa Conexión Bienestar). Si bien es cierto, en el expediente contractual se evidencia la obligatoriedad de realizar el cambio planteado y su referenciación a la ANTV, el Registro Presupuestal no refleja esta situación. Con base en lo anterior, se evidencian deficiencias en la aplicación de los métodos de control al momento de gestionar la expedición del Certificado de Registro Presupuestal, el cual debe ser contrastado contra la Minuta Contractual, numerada y fechada que se registra como insumo para adelantar la expedición del Certificado de Registro Presupuestal y su registro en el aplicativo PREDIS</t>
  </si>
  <si>
    <t xml:space="preserve">Realizado el ejercicio auditor al expediente contractual No 823 de 2016, (suscrito el 23 de noviembre de 2016 con la firma ATMEDIOS, para efectos de contar con el soporte técnico, mantenimiento y actualización del sistema de graficación Vizrt de Canal Capital), se pudo establecer que de conformidad con lo establecido en la Cláusula Tercera de la minuta contractual. El plazo de ejecución de este contrato se pactó a doce meses, no obstante de conformidad con Memorando 2153 suscrito por el Director Operativo y la Coordinadora del Área técnica el 30 de diciembre de 2016, se informó que para la fecha se habían realizado giros correspondientes al 98.19% del total del presupuesto, solicitando la liberación del saldo a la fecha ($2.427.138.00), amparando esta situación en el cumplimiento de las obligaciones y la presentación de un cronograma de mantenimientos. Requerida a la Coordinadora del Área Técnica como supervisora del contrato, para efectos de obtener reporte de avance del cronograma de mantenimiento al corte del mes de marzo, esta remitió documento sin firma y sin radicado de correspondencia; situación por la cual, no es posible evidenciar en el  expediente contractual la existencia de soporte documental que dé cuenta del informe del contratista necesario para establecer el cumplimiento del objeto contractual de conformidad con el requerimiento efectuado por la OCI. </t>
  </si>
  <si>
    <t xml:space="preserve">Para el 97% de los expedientes analizados no se evidenció el registro de radicación en la ventanilla única de correspondencia (número y fecha) del “Memorando de solicitud de trámite contractual”, que permita establecer la fecha de la solicitud. 
En el 27% de los expedientes analizados “el código de la dependencia al final del memorando”, se encuentra errado, está escrito "200" y corresponde a "330". </t>
  </si>
  <si>
    <t xml:space="preserve">En el 30% de los expedientes analizados no se evidencia registro de la firma de quien debe suscribir los ESTUDIOS PREVIOS conforme al formato código AGJC-CN-PD-001- Versión 2. </t>
  </si>
  <si>
    <t>En el 93% de los expedientes verificados no se evidencia registro de correspondencia (número) del oficio mediante el cual el futuro contratista entrega a Canal Capital la propuesta de servicios o cotización, como soporte necesario para el desarrollo de la contratación a efectuar</t>
  </si>
  <si>
    <r>
      <t xml:space="preserve">Para el 17% de los expedientes verificados, en el </t>
    </r>
    <r>
      <rPr>
        <i/>
        <sz val="9"/>
        <color theme="1"/>
        <rFont val="Tahoma"/>
        <family val="2"/>
      </rPr>
      <t>formato de Hoja de Vida del SIDEAP,</t>
    </r>
    <r>
      <rPr>
        <sz val="9"/>
        <color theme="1"/>
        <rFont val="Tahoma"/>
        <family val="2"/>
      </rPr>
      <t xml:space="preserve"> no se evidencia en el ítem de certificación de la información la firma por parte del Jefe de personal o de contratos. </t>
    </r>
  </si>
  <si>
    <t>Informe Anual de Control Interno Contable Vig. 2017</t>
  </si>
  <si>
    <t>7.2.2.1</t>
  </si>
  <si>
    <t xml:space="preserve"> DEBILIDAD 1. El proceso contable tiene definido un procedimiento general denominado Estados Financieros, En el cual no se observan claramente definidas las siguientes actividades: como es el flujo de información de las demás áreas hacia contabilidad, cuáles son los documentos requeridos para registrar transacciones diferentes a los pagos y que afectan los Estados Financieros, y la forma se debe realizar el cierre integral de la vigencia con la información producida en las áreas o dependencias que generan hechos económicos.</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</si>
  <si>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</si>
  <si>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</si>
  <si>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7.2.2.4</t>
  </si>
  <si>
    <t>DEBILIDAD 4. Dentro de las políticas y procedimientos establecidos se requiere documentar un lineamiento claro para la divulgación de los Estados Financieros.</t>
  </si>
  <si>
    <t xml:space="preserve">DEBILIDAD 5. Desactualización de la política financiera, la cual en su parte normativa no incluye la Resolución 193 de 2016. Así mismo, los procedimientos de Estados Financieros, de tesorería y cartera, no incluyen la Resolución 414 de 2014 y la Resolución 193 de 2016 entre otras normas expedidas por la Contaduría General de la Nación. </t>
  </si>
  <si>
    <t xml:space="preserve">DEBILIDAD 6. Las notas a los Estados Financieros presentan debilidades en cuanto a la revelación adecuada para la información de tipo cualitativo y cuantitativo. Las cuentas por cobrar (Prestación de servicios) y en la cuenta de saldo a favor por impuesto a las ventas, las cuales presentaron variaciones significativas, sin embargo no se informa de manera amplia y suficiente la razón o razones por las cuales se presentó dicha variación. 
De igual manera, se observaron debilidades en la revelación de la información relativa a la naturaleza y régimen jurídico del Canal, no se indican los órganos superiores de dirección y administración, y la entidad a la cual está adscrita o vinculada, para caso del Canal se encuentra vinculado a la Secretaría de Cultura Recreación y Deporte. 
De otra parte, al revisar el contenido de las notas no se evidencio la referenciación de estas con cada una de las cuentas del balance a las que hacen referencia. Lo anterior de acuerdo a lo establecido en el Capítulo VI de las Normas para el Reconocimiento, Medición, Revelación y Presentación de los Hechos Económicos del Régimen de Contabilidad Pública adoptado a través de la Resolución 414 de 2014 expedida por la Contaduría General de la Nación. </t>
  </si>
  <si>
    <t>RECOMENDACION 3. Al verificar si se tiene establecida una directriz, procedimientos, instrucciones, o lineamientos sobre análisis, depuración y seguimiento de cuentas para el mejoramiento y sostenibilidad de la calidad de la información, no se encontró ningún instrumento que dé cuenta de esta actividad en la Entidad.</t>
  </si>
  <si>
    <t>DEBILIDAD 7. La Entidad no ha establecido mecanismos de autoevaluación que le permitan a los directos responsables medir la eficacia de los controles implementados en el proceso contable y verificar el cumplimiento de las acciones adoptadas en el plan de tratamiento de riesgos.</t>
  </si>
  <si>
    <t>Visita de Seguimiento al Cumplimiento de la Normativa Archivística.  (Herramienta No. 1)</t>
  </si>
  <si>
    <t>1-4</t>
  </si>
  <si>
    <t>Actualización  y ajuste de la política de gestión documental según lo establecido en el Decreto 2609 de 2012, en la cual se contemple: Marco conceptual para la gestión de información en cualquier soporte, Conjunto de estándares para la gestión de la información en cualquier soporte, metodología general para creación, uso, mantenimiento, retención, acceso y preservación de la información, programa de gestión de información y documentos, así como la cooperación, articulación y coordinación permanente entre archivo y dependencias productoras.</t>
  </si>
  <si>
    <t>1-5.5</t>
  </si>
  <si>
    <t xml:space="preserve">No se cuenta con tablas de Control de Acceso para el establecimiento de categorías adecuadas de derechos y restricciones de seguridad aplicables a los documentos. </t>
  </si>
  <si>
    <t>1-5.6</t>
  </si>
  <si>
    <t>En el área Jurídica no se cuenta con Inventarios  actualizados  desde el año 2015, razón por la que no se han hecho transferencias primarias, de igual manera se identificó que parte de los expedientes no obedecen a lo establecido en la Archivística de la Dependencia.</t>
  </si>
  <si>
    <t>1-5.7</t>
  </si>
  <si>
    <t xml:space="preserve">No se cuenta con modelo de requisitos para la gestión de documentos electrónicos. </t>
  </si>
  <si>
    <t>1-9.2</t>
  </si>
  <si>
    <t xml:space="preserve">No se ha ejecutado intervención al Fondo Documental Acumulado (FDA) de acuerdo a las Tablas de Valoración Documental (TVD). </t>
  </si>
  <si>
    <t>1-17</t>
  </si>
  <si>
    <t xml:space="preserve">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t>
  </si>
  <si>
    <t>1-19</t>
  </si>
  <si>
    <t>Ajuste del Plan de Emergencias con un Plan Operativo de Normalización que contemple acciones en caso de siniestros según Acuerdo 050 de 2000.</t>
  </si>
  <si>
    <t>Visita de Seguimiento al Cumplimiento de la Normativa Archivística. (Herramienta No. 2)</t>
  </si>
  <si>
    <t>2-4.1</t>
  </si>
  <si>
    <t xml:space="preserve">No se cuenta con aplicativo o herramienta tecnológica integral para las operaciones de Gestión Documental. </t>
  </si>
  <si>
    <t>2-6.3</t>
  </si>
  <si>
    <t xml:space="preserve">Se evidencia la necesidad de ajustar el cronograma de transferencias primarias de Archivo.  </t>
  </si>
  <si>
    <t>2-8.9</t>
  </si>
  <si>
    <t>La entidad no ha solicitado monitoreo de condiciones ambientales y carga microbiana al Archivo de Bogotá.</t>
  </si>
  <si>
    <t>1-3 - Recomendación</t>
  </si>
  <si>
    <t>Actualización del Diagnóstico Integral de Archivos contemplando temas de conservación y preservación documental digital que sirva de insumo para la actualización del Sistema Integrado de Conservación.</t>
  </si>
  <si>
    <t>1-5.3 - Recomendación</t>
  </si>
  <si>
    <t xml:space="preserve">Actualización del Programa de Gestión Documental, ampliando la descripción de cada actividad a desarrollar y tener en cuenta la transferencia secundaria. </t>
  </si>
  <si>
    <t>1-5.8 - Recomendación</t>
  </si>
  <si>
    <t>Se recomienda que en el instrumento de Banco Terminológico Banco Terminológico de tipos, series y sub-series documentales se incluyan las series y sub-series misionales .</t>
  </si>
  <si>
    <t>Ajuste de documento Préstamo y consulta Documental en el que se incluyan procedimientos o metodologías para préstamo y acceso a los documentos en cualquier soporte</t>
  </si>
  <si>
    <t>1-18.1 - Recomendación</t>
  </si>
  <si>
    <t>1-18.2 - Recomendación</t>
  </si>
  <si>
    <t>2-8.8 - Recomendación Control Interno</t>
  </si>
  <si>
    <t>No se evidencia información de variables de monitoreo ambiental realizado por la entidad para la dependencia de Archivo ubicada en la Sede Principal (Av. El Dorado No. 66 - 63, piso 5)</t>
  </si>
  <si>
    <t>Visita de Seguimiento al Cumplimiento de la Normativa Archivística. (Otras Recomendaciones)</t>
  </si>
  <si>
    <t>R-4</t>
  </si>
  <si>
    <t xml:space="preserve">Se evidencia la necesidad de ajustar el cronograma de transferencias primarias de Archivo de acuerdo con la capacidad operativa del área de gestión documental. </t>
  </si>
  <si>
    <t>R-5</t>
  </si>
  <si>
    <t xml:space="preserve">Falta la elaboración de un documento técnico o inclusión de lineamientos para reconstrucción de expedientes en caso de pérdida o daño de soporte que garanticen la recuperación total de la información según Acuerdo 007 de 2014. </t>
  </si>
  <si>
    <t>R-6</t>
  </si>
  <si>
    <t xml:space="preserve">Se insta a presentar los términos de referencia de procesos de contratación cuyo objeto esté referido a las actividades de gestión documental a la Dirección Distrital de Archivo de Bogotá, en cumplimiento con el artículo 24 del Decreto 514 de 2006. </t>
  </si>
  <si>
    <t>R-7</t>
  </si>
  <si>
    <t xml:space="preserve">Se requiere del acompañamiento constante a dependencias para orientación y soporte de aplicación de TRD para validar ajustes que se requieran, así como garantizar la correcta clasificación y composición de expedientes. </t>
  </si>
  <si>
    <t>Informe Derechos de Autor Vigencia 2017</t>
  </si>
  <si>
    <t>7.2.</t>
  </si>
  <si>
    <t xml:space="preserve"> Se evidenció que la entidad no cuenta con un licenciamiento adecuado a sus necesidades. La entidad realizó la adquisición de las licencias de Microsoft Office en las versiones Home and Business o Home and Student, las cuales no son licencias adecuadas para una Organización Gubernamental y/o Distrital, de conformidad con lo reportado por el Subdirector Administrativo.</t>
  </si>
  <si>
    <t>El 15% de la muestra seleccionada de equipos de cómputo del Canal, no poseen la activación de las licencias correspondientes al producto Microsoft Office.</t>
  </si>
  <si>
    <t>7.3.</t>
  </si>
  <si>
    <t>El 35% de la muestra seleccionada de equipos de cómputo del Canal no requieren las credenciales de acceso del administrador (usuario y contraseña) para realizar actualizaciones desinstalaciones o instalación de programas. (Estos usuarios cuentan con privilegios de administrador en sus cuentas).</t>
  </si>
  <si>
    <r>
      <t xml:space="preserve"> El formato “Alistamiento de equipos de Cómputo”, código AGRI-SI-FT-001 versión 3, con fecha de aprobación del 07/04/2016, donde se detalla la instalación y verificación del software, no se utilizó para la vigencia 2017, a pesar que durante la vigencia se adquirieron </t>
    </r>
    <r>
      <rPr>
        <b/>
        <sz val="9"/>
        <color theme="1"/>
        <rFont val="Tahoma"/>
        <family val="2"/>
      </rPr>
      <t>10</t>
    </r>
    <r>
      <rPr>
        <sz val="9"/>
        <color theme="1"/>
        <rFont val="Tahoma"/>
        <family val="2"/>
      </rPr>
      <t xml:space="preserve"> equipos de cómputo.</t>
    </r>
  </si>
  <si>
    <t>7.4.</t>
  </si>
  <si>
    <t xml:space="preserve">Para los elementos que están en proceso de baja en la entidad no fue posible su verificación adecuada debido a la falta de espacio en su almacenamiento. </t>
  </si>
  <si>
    <t>Reunión de Avance Oficina de Control Interno correspondiente al mes de abril</t>
  </si>
  <si>
    <t xml:space="preserve">Se establece la necesidad de realizar una verificación a los Procedimientos y Formatos correspondientes al proceso de evaluación, control y seguimiento. </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</si>
  <si>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</si>
  <si>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</si>
  <si>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</si>
  <si>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 xml:space="preserve">No se realiza en los tiempos determinados la publicación en las carteleras de la entidad sobre la publicación de los Estados Financieros. </t>
  </si>
  <si>
    <t>1. Establecer un cronograma que fije las fechas para publicar en las carteleras de la entidad los Estados Contables Intermedios con periodicidad mensual.
2. Enviar la información a la Oficina de Comunicaciones para que difundan con oportunidad los Estados Contables Intermedios en las carteleras de la entidad.</t>
  </si>
  <si>
    <t>Numero de publicaciones realizadas/8</t>
  </si>
  <si>
    <t>En el acta del comité técnico sostenibilidad realizado en el mes de Abril de 2016 no fueron fijadas fechas para la entrega de soportes que evidencian los compromisos adquiridos, sin embargo en el acta  realizada el 09 de Diciembre de 2016 se pactaron fechas máximas de entrega que soportan la exigibilidad en la entrega de soportes para evidenciar la gestión realizada a los compromisos adquiridos.</t>
  </si>
  <si>
    <t>1. Registrar dentro de  las actas de comité de sostenibilidad, fechas máximas para la entrega de soportes que evidencien los compromisos de la gestión realizada.
2. Realizar el respectivo seguimiento al cumplimiento de las fechas establecidas en los compromisos adquiridos en las actas.</t>
  </si>
  <si>
    <t>(Número de actividades realizadas / Número de actividades programadas ) X 100%</t>
  </si>
  <si>
    <t>En la resolución 074 de 2015, no se establecieron periodos para realizar los comités técnicos de sostenibilidad contable.</t>
  </si>
  <si>
    <t>1. Revisar de la Resolución 074 de 2015, con el fin de determinar la viabilidad de establecer periodicidad para citar los comités de sostenibilidad:
2. Ajustar la Resolución 074 si se determina viabilidad en fijar periodicidad para realizar los comités de sostenibilidad. 
3. Realizar el respectivo seguimiento al cumplimiento de las fechas establecidas en los compromisos adquiridos en las actas.</t>
  </si>
  <si>
    <t>Fallas en el Procedimiento AGRI-SA-PD-010 TOMA FÍSICA DE INVENTARIOS, no describe tiempos en la verificación de las novedades que se encuentran en la Toma Física de Inventarios.</t>
  </si>
  <si>
    <t>1. Actualizar el procedimiento AGRI-SA-PD-010 TOMA FÍSICA DE INVENTARIOS, incluir tiempos para la revisión de las novedades encontradas en la Toma Física de Inventarios.
2. Enviar a planeación el procedimiento actualizado.
3. Publicación del procedimiento en la intranet.
4. Socialización del procedimiento.
5. Realizar la verificación física de los elementos faltantes justificados (156 elementos) encontrados mediante el levantamiento de toma física de inventarios para la vigencia 2016.</t>
  </si>
  <si>
    <t>número de actividades programadas/número de actividades realizadas</t>
  </si>
  <si>
    <t>Falta de actualización en la Resolución del Comité de Inventarios y/o creación de un procedimiento para el Comité de Inventarios.</t>
  </si>
  <si>
    <t>1. Ajustar la resolución actual del comité de inventarios.
2.Enviar al área de planeación la resolución ajustada.
3.Publicación de la resolución actualizada del comité de inventarios en la intranet.
4. Socializar la resolución.</t>
  </si>
  <si>
    <t>Desconocimiento y/o  falta de claridad en cuanto a la forma de operar y la descripción de las funciones y alcances de los comités dentro de la resolución interna 036 de 2015.</t>
  </si>
  <si>
    <t>1 - Elaborar el proyecto de modificación de la Resolución interna 036 de 2015, en el cual se hagan aclaraciones sobre los documentos a aprobar en cada comité y demás ajustes a que haya lugar. (50%)
2 - Remitir el proyecto de resolución a los miembros de los comités, para sus respectivas observaciones. (15%)
3 - Presentar el proyecto de resolución al representante de la Alta Dirección, para su aprobación. (20%)
4 - Publicar la resolución aprobada en la intranet de la entidad. (5%)
5 - Socializar los ajustes realizados a los miembros del comité y demás partes interesadas. (10%)</t>
  </si>
  <si>
    <t>Acciones realizadas * ponderación asignada.</t>
  </si>
  <si>
    <t>Desconocimiento y/o  falta de claridad en cuanto a la forma de operar y la descripción de las funciones y alcances de los grupos de trabajo establecidos en la  resolución interna 036 de 2015.</t>
  </si>
  <si>
    <t>1 - De acuerdo a los ajustes de la resolución 036 de 2015, revisar los requisitos de conformación de los equipos de trabajo. 
2 - Solicitar a los lideres de los subsistemas que informen  al representante de la alta dirección  (en el plazo establecido en la comunicación)  el nombre y cargo de la persona o personas que los apoyarán en la implementación del subsistema de su responsabilidad. 
3 - Realizar el seguimiento a la solicitud realizada a los lideres de proceso.</t>
  </si>
  <si>
    <t>Actividades realizadas / Actividades propuestas.</t>
  </si>
  <si>
    <t>Desconocimiento del procedimiento AGRI-SA-PD-012 REINTEGRO AL ALMACEN Y/O TRASLADO DE BIENES.</t>
  </si>
  <si>
    <t>1) Hacer una reunión entre las áreas de Sistemas,  Servicios Administrativos y Dirección Operativa, para recordar el proceso y diligenciamiento de formatos a la hora de hacer un traslado de equipos o algún elemento del inventario.
2) Realizar una revisión semestral del inventario asignado al Director Operativo con el apoyo de Servicios Administrativos
3) Capacitar a los líderes y sus equipos de trabajo de las diferentes áreas, en el procedimiento de traslado de equipos de computo.
(una semestral)</t>
  </si>
  <si>
    <t>número de actividades realizadas/número de actividades programadas</t>
  </si>
  <si>
    <t>1) Hacer una reunión entre las áreas de Sistemas,  Servicios Administrativos y Área de Producción para recordar el proceso y diligenciamiento de formatos a la hora de hacer un traslado de equipos o algún elemento del inventario.
2) Realizar una revisión semestral del inventario asignado al  Profesional de Producción con el apoyo de Servicios Administrativos
3) Capacitar a los líderes de equipos de las diferentes áreas, en el procedimiento de traslado de equipos de computo.
(una semestral)</t>
  </si>
  <si>
    <t>Desconocimiento de la forma de ingreso de los elementos al aplicativo Kardex</t>
  </si>
  <si>
    <t>1. Capacitar una vez cada semestre, a los supervisores de contratos, acerca de los documentos que debe llevar al Área de Servicios Administrativos, cada vez que se adquiera un elemento y/o licencia.</t>
  </si>
  <si>
    <t>Desconocimiento de la forma de ingreso de los elementos al aplicativo Kardex.</t>
  </si>
  <si>
    <t>1. Creación de formato para los elementos que se van a dar de baja
2. Envío del nuevo formato al SIG
3. Socializar el nuevo formato
4. Modificación de procedimiento AGRI-SA-PD-009 BAJA DE BIENES
5. Revisión del nuevo procedimiento por parte del líder del proceso
6. Aprobación del nuevo procedimiento por parte del líder del proceso
7. Envío del nuevo procedimiento para inclusión al SIG
8. Socializar el nuevo procedimiento</t>
  </si>
  <si>
    <t xml:space="preserve">Debilidad en los puntos de control </t>
  </si>
  <si>
    <t>Número de actividades realizada / Número de actividades programadas * 100</t>
  </si>
  <si>
    <t xml:space="preserve">Contar con la totalidad de las firmas y de los documentos debidamente diligenciados en el expediente contractual. </t>
  </si>
  <si>
    <r>
      <rPr>
        <b/>
        <sz val="9"/>
        <color theme="1"/>
        <rFont val="Tahoma"/>
        <family val="2"/>
      </rPr>
      <t>1.</t>
    </r>
    <r>
      <rPr>
        <sz val="9"/>
        <color theme="1"/>
        <rFont val="Tahoma"/>
        <family val="2"/>
      </rPr>
      <t xml:space="preserve"> Socializar con las diferentes áreas del Canal, el comunicado de forma bimensual, mediante correos electrónicos. 
</t>
    </r>
    <r>
      <rPr>
        <b/>
        <sz val="9"/>
        <color theme="1"/>
        <rFont val="Tahoma"/>
        <family val="2"/>
      </rPr>
      <t xml:space="preserve">2. </t>
    </r>
    <r>
      <rPr>
        <sz val="9"/>
        <color theme="1"/>
        <rFont val="Tahoma"/>
        <family val="2"/>
      </rPr>
      <t xml:space="preserve">Revisar la totalidad de las firmas de todos los documentos del expediente contractual, previa publicación en el portal único de contratación SECOP. </t>
    </r>
  </si>
  <si>
    <r>
      <rPr>
        <b/>
        <sz val="9"/>
        <color theme="1"/>
        <rFont val="Tahoma"/>
        <family val="2"/>
      </rPr>
      <t xml:space="preserve">1.  </t>
    </r>
    <r>
      <rPr>
        <sz val="9"/>
        <color theme="1"/>
        <rFont val="Tahoma"/>
        <family val="2"/>
      </rPr>
      <t>Realizar la verificación trimestral de la totalidad de documentos y foliación de los expedientes contractuales.</t>
    </r>
  </si>
  <si>
    <t xml:space="preserve">Contar con la debida organización y foliación de los expedientes contractuales. </t>
  </si>
  <si>
    <t>Fallas en el proceso de publicación del SECOP</t>
  </si>
  <si>
    <t>1. Realizar la verificación mensual de las publicaciones que se hagan en el SECOP.</t>
  </si>
  <si>
    <t>Publicación de los procesos contractuales</t>
  </si>
  <si>
    <t xml:space="preserve">Solicitar al área de Ventas y Mercadeo que en el momento de actualizar la Resolución de Tarifas, realice  la inclusión de un artículo que permita aproximar a la moneda mínima  mas cercana ($50), el valor de los servicios prestados por el Canal. 
Publicar en la Página Web y en la Guía de Trámites la tarifa aprobada según la Resolución. </t>
  </si>
  <si>
    <t>Cantidad de acciones realizadas / Cantidad de acciones formuladas.</t>
  </si>
  <si>
    <t xml:space="preserve">Publicación de la tarifa en la página web y Guía de trámites con el valor aprobado según resolución de tarifas </t>
  </si>
  <si>
    <t>Establecer una (1) reunión con la oficina de Atención al Ciudadano del Canal, previa aprobación de la Resolución de Tarifas,  con el fin de revisar que la información publicada en la   página  Web y en la Guía de Trámites, corresponda a la tarifas aprobadas por el Canal.</t>
  </si>
  <si>
    <t xml:space="preserve">Facturación expedida y acorde con el valor aprobado según resolución del canal. </t>
  </si>
  <si>
    <t>No se contaba con una base de datos unificada donde se evidenciara los clientes de cada una de las nuevas líneas de negocio.</t>
  </si>
  <si>
    <t>número de actividades ejecutadas / número de actividades programadas *100%</t>
  </si>
  <si>
    <t xml:space="preserve">Tener actualizado el procedimiento y articuladas las líneas de negocios del canal. </t>
  </si>
  <si>
    <t xml:space="preserve">1. Manual de procedimiento se encuentra desactualizado con respecto a las nuevas líneas de negocios.         
2. Falta de articulación de los equipos de trabajo. </t>
  </si>
  <si>
    <t>número de actividades ejecutadas / número de actividades programadas</t>
  </si>
  <si>
    <t xml:space="preserve">Minimizar los casos en los que lleguen contenidos externos con fallas técnicas. </t>
  </si>
  <si>
    <t xml:space="preserve">1. No se tiene certificado y/o constancia de recibido del servicio por parte de Canal Capital. </t>
  </si>
  <si>
    <t>Formato creado e incluido en el Sistema de Gestión de Calidad.</t>
  </si>
  <si>
    <t>1. Desconocimiento de la resolución No. 127 del 22 de diciembre de 2016. 
2. Desconocimiento del manual de contratación, supervisión e interventoría de Canal Capital.</t>
  </si>
  <si>
    <t>1. Enviar un correo a las áreas comerciales socializando la Resolución No. 127 - 2016 y el manual de contratación, supervisión e interventoría de Canal Capital.
2. Solicitar al área jurídica una capacitación sobre el Manual de contratación, supervisión e interventoría de Canal Capital y la Resolución No. 127 de 2016.</t>
  </si>
  <si>
    <t>Socializar los documentos correspondientes.</t>
  </si>
  <si>
    <t>Desconocimiento del formato AGRI-SA-FT-008 FORMATO PEDIDO INSUMO DE PAPELERÍA versión 5</t>
  </si>
  <si>
    <t>NUMERO DE SUPERVISORES CAPACITADOS / NUMERO DE SUPERVISORES DE LA ENTIDAD
NUMERO DE CORREOS ENVIADOS/NUMERO DE CORREOS PROGRAMADOS</t>
  </si>
  <si>
    <t xml:space="preserve">Tener las solicitudes de los insumos requeridos debidamente autorizados por los responsables de las áreas. </t>
  </si>
  <si>
    <t>Usar  los formatos:
MCOM-FT-014 COTIZACIÓN VENTAS PÚBLICAS
MCOM-FT-015 COTIZACIÓN VENTAS PRIVADAS
MCOM-FT-016 COTIZACIÓN NUEVOS NEGOCIOS</t>
  </si>
  <si>
    <t>Aplicar los formatos de cotización</t>
  </si>
  <si>
    <t>1. No se tenia un formato de cotización estandarizado para incluir la información técnica  con la que tiene que venir los programas a emitir.</t>
  </si>
  <si>
    <t xml:space="preserve">Dar a conocer los parámetros técnicos (audio y video) para garantizar la calidad de los productos a emitir. </t>
  </si>
  <si>
    <t>No actualización del Manual de contratación.</t>
  </si>
  <si>
    <t>1. Actualizar el manual de contratación, supervisión e interventoría.
2. Capacitación sobre el Manual de contratación, supervisión e interventoría de Canal Capital.</t>
  </si>
  <si>
    <t>número de actividades ejecutadas/número de actividades programadas * 100%</t>
  </si>
  <si>
    <t xml:space="preserve">Actualizar el manual de acuerdo con las necesidades actuales del canal. </t>
  </si>
  <si>
    <t>1. Falla en el control al momento de recibir los documentos.</t>
  </si>
  <si>
    <t>Tener con fecha todos los listados de documentos que hacen parte del expediente contractual.</t>
  </si>
  <si>
    <t>Ausencia del procedimiento documentado de las actividades relacionadas con Nuevos Negocios que permita identificar el paso a seguir en el proceso contractual de negocios ATL y BTL.</t>
  </si>
  <si>
    <t>Procedimiento(s) documentado(s)</t>
  </si>
  <si>
    <t>1. Realizar las reuniones que se requieran con las diferentes líneas de negocio del Canal y las áreas involucradas para levantar la información del procedimiento. 
2. Documentar el o los procedimientos con las actividades de las diferentes líneas de negocio de la entidad.
3. Coordinar con el área jurídica una capacitación al equipo de Nuevos Negocios sobre el Manual de contratación, supervisión e interventoría de  Canal Capital. (Esta capacitación deben estar coordinadas con la Profesional de Recursos Humanos)
4. Incluir en el procedimiento de Nuevos Negocios un punto de control en la verificación de los documentos de contratación.</t>
  </si>
  <si>
    <t>1. Fallas en el proceso de publicación del SECOP</t>
  </si>
  <si>
    <t>Debilidad en los puntos de control.</t>
  </si>
  <si>
    <t>1. Realizar la verificación trimestral de la totalidad de los documentos y foliación de los expedientes contractuales</t>
  </si>
  <si>
    <t>Verificar la totalidad de documentos debidamente diligenciados en el expediente contractual</t>
  </si>
  <si>
    <t>1. El instructivo para Legalización de Contratos AGCO-IN-001 versión IV, se encuentra desactualizado.</t>
  </si>
  <si>
    <t>falta de personal para elaborar dicho procedimiento.</t>
  </si>
  <si>
    <t xml:space="preserve">1. Capacitar al personal involucrado en el proceso de  organización de archivos de gestión
2 realizar las correcciones pertinentes en la ordenación de los expedientes contractuales.
</t>
  </si>
  <si>
    <t>N° de actividades programadas / n° de actividades ejecutadas</t>
  </si>
  <si>
    <t xml:space="preserve">Total de contratos foliados. </t>
  </si>
  <si>
    <t>1. Fallas en el apoyo de la supervisión. 
2. Desconocimiento del manual de contratación, supervisión e interventoría de Canal Capital.</t>
  </si>
  <si>
    <t>1. Enviar un correo a las áreas comerciales socializando la Resolución No. 127 - 2016 y el manual de contratación, supervisión e interventoría de Canal Capital.
2. Solicitar al área jurídica una capacitación sobre el Manual de contratación, supervisión e interventoría de Canal Capital.</t>
  </si>
  <si>
    <t>1. Falta de control en el detalle de las planillas entregadas y aprobadas por las partes.</t>
  </si>
  <si>
    <t>1. Establecer que dentro de los puntos de control del procedimiento de Nuevos Negocios  se incluya la verificación completa y el diligenciamiento correcto de los soportes de la ejecución de los servicios prestados y facturados al cliente.
2. Socializar al equipo de Nuevos Negocios  la lección aprendida de este caso.
3. Coordinar con el área jurídica una capacitación al equipo de Nuevos Negocios sobre el Manual de contratación, supervisión e interventoría de Canal Capital. (Esta capacitación debe estar coordinada con la Profesional de Recursos Humanos)</t>
  </si>
  <si>
    <t xml:space="preserve">Procedimiento documentado con el punto de control y socialización de la lección aprendida. </t>
  </si>
  <si>
    <r>
      <rPr>
        <b/>
        <sz val="9"/>
        <color theme="1"/>
        <rFont val="Tahoma"/>
        <family val="2"/>
      </rPr>
      <t>1.</t>
    </r>
    <r>
      <rPr>
        <sz val="9"/>
        <color theme="1"/>
        <rFont val="Tahoma"/>
        <family val="2"/>
      </rPr>
      <t xml:space="preserve"> Debilidad en los puntos de control </t>
    </r>
  </si>
  <si>
    <r>
      <rPr>
        <b/>
        <sz val="9"/>
        <color theme="1"/>
        <rFont val="Tahoma"/>
        <family val="2"/>
      </rPr>
      <t>1.</t>
    </r>
    <r>
      <rPr>
        <sz val="9"/>
        <color theme="1"/>
        <rFont val="Tahoma"/>
        <family val="2"/>
      </rPr>
      <t xml:space="preserve"> Contar con la totalidad de las firmas y de los documentos debidamente diligenciados, en el expediente contractual.
</t>
    </r>
    <r>
      <rPr>
        <b/>
        <sz val="9"/>
        <color theme="1"/>
        <rFont val="Arial"/>
        <family val="2"/>
      </rPr>
      <t/>
    </r>
  </si>
  <si>
    <r>
      <rPr>
        <b/>
        <sz val="9"/>
        <color theme="1"/>
        <rFont val="Tahoma"/>
        <family val="2"/>
      </rPr>
      <t xml:space="preserve">1. </t>
    </r>
    <r>
      <rPr>
        <sz val="9"/>
        <color theme="1"/>
        <rFont val="Tahoma"/>
        <family val="2"/>
      </rPr>
      <t xml:space="preserve">Riesgos que se presentan en materia contractual </t>
    </r>
  </si>
  <si>
    <r>
      <rPr>
        <b/>
        <sz val="9"/>
        <color theme="1"/>
        <rFont val="Tahoma"/>
        <family val="2"/>
      </rPr>
      <t xml:space="preserve">1. </t>
    </r>
    <r>
      <rPr>
        <sz val="9"/>
        <color theme="1"/>
        <rFont val="Tahoma"/>
        <family val="2"/>
      </rPr>
      <t>Solicitar dos (2) mesas de trabajo con la Oficina de Control Interno, Planeación,  Dirección Operativa, con la finalidad de identificar los riesgos en los procesos contractuales.</t>
    </r>
  </si>
  <si>
    <r>
      <rPr>
        <b/>
        <sz val="9"/>
        <color theme="1"/>
        <rFont val="Tahoma"/>
        <family val="2"/>
      </rPr>
      <t xml:space="preserve">1. </t>
    </r>
    <r>
      <rPr>
        <sz val="9"/>
        <color theme="1"/>
        <rFont val="Tahoma"/>
        <family val="2"/>
      </rPr>
      <t>Poder identificar los riesgos en los diferentes procesos contractuales que se llevan a cabo en el Canal</t>
    </r>
  </si>
  <si>
    <r>
      <rPr>
        <b/>
        <sz val="9"/>
        <color theme="1"/>
        <rFont val="Tahoma"/>
        <family val="2"/>
      </rPr>
      <t>1.</t>
    </r>
    <r>
      <rPr>
        <sz val="9"/>
        <color theme="1"/>
        <rFont val="Tahoma"/>
        <family val="2"/>
      </rPr>
      <t xml:space="preserve"> No actualización del Manual de contratación.
</t>
    </r>
    <r>
      <rPr>
        <b/>
        <sz val="9"/>
        <color theme="1"/>
        <rFont val="Tahoma"/>
        <family val="2"/>
      </rPr>
      <t xml:space="preserve">2. </t>
    </r>
    <r>
      <rPr>
        <sz val="9"/>
        <color theme="1"/>
        <rFont val="Tahoma"/>
        <family val="2"/>
      </rPr>
      <t>No contar con el debido procedimiento</t>
    </r>
  </si>
  <si>
    <r>
      <rPr>
        <b/>
        <sz val="9"/>
        <color theme="1"/>
        <rFont val="Tahoma"/>
        <family val="2"/>
      </rPr>
      <t>1.</t>
    </r>
    <r>
      <rPr>
        <sz val="9"/>
        <color theme="1"/>
        <rFont val="Tahoma"/>
        <family val="2"/>
      </rPr>
      <t xml:space="preserve"> Actualizar el manual de contratación, supervisión e interventoría, con la finalidad de suprimir la presentación de la propuesta a los contratos de prestación de servicios profesionales y de apoyo a la gestión.</t>
    </r>
  </si>
  <si>
    <r>
      <rPr>
        <b/>
        <sz val="9"/>
        <color theme="1"/>
        <rFont val="Tahoma"/>
        <family val="2"/>
      </rPr>
      <t>1.</t>
    </r>
    <r>
      <rPr>
        <sz val="9"/>
        <color theme="1"/>
        <rFont val="Tahoma"/>
        <family val="2"/>
      </rPr>
      <t xml:space="preserve"> Que el Manual de Contratación, Supervisión e Interventoría del Canal, se encuentre acorde con las necesidades y procedimientos que se presentan en la actualidad.</t>
    </r>
  </si>
  <si>
    <r>
      <rPr>
        <b/>
        <sz val="9"/>
        <color theme="1"/>
        <rFont val="Tahoma"/>
        <family val="2"/>
      </rPr>
      <t>2.</t>
    </r>
    <r>
      <rPr>
        <sz val="9"/>
        <color theme="1"/>
        <rFont val="Tahoma"/>
        <family val="2"/>
      </rPr>
      <t xml:space="preserve"> Realizar un nuevo procedimiento para la causal de contratación denominada </t>
    </r>
    <r>
      <rPr>
        <i/>
        <sz val="9"/>
        <color theme="1"/>
        <rFont val="Tahoma"/>
        <family val="2"/>
      </rPr>
      <t xml:space="preserve">"Iniciativa Privada" </t>
    </r>
    <r>
      <rPr>
        <sz val="9"/>
        <color theme="1"/>
        <rFont val="Tahoma"/>
        <family val="2"/>
      </rPr>
      <t>donde se establece la radicación obligatoria de los documentos allegados al canal.</t>
    </r>
  </si>
  <si>
    <r>
      <rPr>
        <b/>
        <sz val="9"/>
        <color theme="1"/>
        <rFont val="Tahoma"/>
        <family val="2"/>
      </rPr>
      <t>2.</t>
    </r>
    <r>
      <rPr>
        <sz val="9"/>
        <color theme="1"/>
        <rFont val="Tahoma"/>
        <family val="2"/>
      </rPr>
      <t xml:space="preserve"> Establecer procedimientos para la recepción de documentos, con la finalidad que  en el expediente contractual repose toda la trazabilidad del proceso. </t>
    </r>
  </si>
  <si>
    <r>
      <rPr>
        <b/>
        <sz val="9"/>
        <color theme="1"/>
        <rFont val="Tahoma"/>
        <family val="2"/>
      </rPr>
      <t xml:space="preserve">1. </t>
    </r>
    <r>
      <rPr>
        <sz val="9"/>
        <color theme="1"/>
        <rFont val="Tahoma"/>
        <family val="2"/>
      </rPr>
      <t>Solicitar al Secretario General, se convoque a Comité Directivo, con la finalidad de recordar la importancia del cumplimiento de los cronogramas establecidos en los proyectos de inversión.</t>
    </r>
  </si>
  <si>
    <r>
      <rPr>
        <b/>
        <sz val="9"/>
        <color theme="1"/>
        <rFont val="Tahoma"/>
        <family val="2"/>
      </rPr>
      <t xml:space="preserve">1. </t>
    </r>
    <r>
      <rPr>
        <sz val="9"/>
        <color theme="1"/>
        <rFont val="Tahoma"/>
        <family val="2"/>
      </rPr>
      <t>Generar conciencia y buenas practicas a los supervisores y al área de planeación, para que se de efectivo cumplimiento a los cronogramas establecidos en los proyectos de inversión.</t>
    </r>
  </si>
  <si>
    <r>
      <rPr>
        <b/>
        <sz val="9"/>
        <color theme="1"/>
        <rFont val="Tahoma"/>
        <family val="2"/>
      </rPr>
      <t>1.</t>
    </r>
    <r>
      <rPr>
        <sz val="9"/>
        <color theme="1"/>
        <rFont val="Tahoma"/>
        <family val="2"/>
      </rPr>
      <t xml:space="preserve"> Fallas en la estructuración del objeto del contrato por parte de las dependencias generadoras de la necesidad, al momento de solicitar los CDP´S.</t>
    </r>
  </si>
  <si>
    <r>
      <rPr>
        <b/>
        <sz val="9"/>
        <color theme="1"/>
        <rFont val="Tahoma"/>
        <family val="2"/>
      </rPr>
      <t xml:space="preserve">1. </t>
    </r>
    <r>
      <rPr>
        <sz val="9"/>
        <color theme="1"/>
        <rFont val="Tahoma"/>
        <family val="2"/>
      </rPr>
      <t xml:space="preserve">Elaborar una circular con destino a todas las áreas del Canal en la cual se recuerde que los objetos de los contratos se deben proyectar de forma general. </t>
    </r>
  </si>
  <si>
    <r>
      <rPr>
        <b/>
        <sz val="9"/>
        <color theme="1"/>
        <rFont val="Tahoma"/>
        <family val="2"/>
      </rPr>
      <t>1.</t>
    </r>
    <r>
      <rPr>
        <sz val="9"/>
        <color theme="1"/>
        <rFont val="Tahoma"/>
        <family val="2"/>
      </rPr>
      <t xml:space="preserve"> Recordar a las áreas de Canal Capital la importancia de redactar los objetos de los contratos en forma general, en especial para el trámite que se surte ante la dirección financiera. </t>
    </r>
  </si>
  <si>
    <r>
      <rPr>
        <b/>
        <sz val="9"/>
        <color theme="1"/>
        <rFont val="Tahoma"/>
        <family val="2"/>
      </rPr>
      <t>1.</t>
    </r>
    <r>
      <rPr>
        <sz val="9"/>
        <color theme="1"/>
        <rFont val="Tahoma"/>
        <family val="2"/>
      </rPr>
      <t xml:space="preserve"> No actualización del Manual de contratación.</t>
    </r>
  </si>
  <si>
    <r>
      <rPr>
        <b/>
        <sz val="9"/>
        <color theme="1"/>
        <rFont val="Tahoma"/>
        <family val="2"/>
      </rPr>
      <t xml:space="preserve">1. </t>
    </r>
    <r>
      <rPr>
        <sz val="9"/>
        <color theme="1"/>
        <rFont val="Tahoma"/>
        <family val="2"/>
      </rPr>
      <t xml:space="preserve">Actualizar el manual de contratación, supervisión e interventoría, con la finalidad de suprimir el memorando. </t>
    </r>
  </si>
  <si>
    <t>Actualizar el manual de acuerdo con las necesidades actuales del Canal.</t>
  </si>
  <si>
    <r>
      <rPr>
        <b/>
        <sz val="9"/>
        <color theme="1"/>
        <rFont val="Tahoma"/>
        <family val="2"/>
      </rPr>
      <t xml:space="preserve">1. </t>
    </r>
    <r>
      <rPr>
        <sz val="9"/>
        <color theme="1"/>
        <rFont val="Tahoma"/>
        <family val="2"/>
      </rPr>
      <t xml:space="preserve">Debilidad en los puntos de control </t>
    </r>
  </si>
  <si>
    <t>Contar con la totalidad de las firmas y de los documentos debidamente diligenciados, en el expediente contractual.</t>
  </si>
  <si>
    <r>
      <rPr>
        <b/>
        <sz val="9"/>
        <color theme="1"/>
        <rFont val="Tahoma"/>
        <family val="2"/>
      </rPr>
      <t>1.</t>
    </r>
    <r>
      <rPr>
        <sz val="9"/>
        <color theme="1"/>
        <rFont val="Tahoma"/>
        <family val="2"/>
      </rPr>
      <t xml:space="preserve"> No actualización del Manual de contratación.
</t>
    </r>
    <r>
      <rPr>
        <b/>
        <sz val="9"/>
        <color theme="1"/>
        <rFont val="Arial"/>
        <family val="2"/>
      </rPr>
      <t/>
    </r>
  </si>
  <si>
    <r>
      <rPr>
        <b/>
        <sz val="9"/>
        <color theme="1"/>
        <rFont val="Tahoma"/>
        <family val="2"/>
      </rPr>
      <t xml:space="preserve">1.  </t>
    </r>
    <r>
      <rPr>
        <sz val="9"/>
        <color theme="1"/>
        <rFont val="Tahoma"/>
        <family val="2"/>
      </rPr>
      <t>Realizar la verificación trimestral de la totalidad de documentos y foliación de los expedientes contractuales</t>
    </r>
  </si>
  <si>
    <t>Procedimientos con necesidad de ajustes en cuanto a la información requerida en el marco normativo aplicable para Canal Capital.</t>
  </si>
  <si>
    <t>Actualizar el procedimiento AGFF-CO-PD-001</t>
  </si>
  <si>
    <t>De Mejora</t>
  </si>
  <si>
    <t>Actualizar procedimiento/ procedimiento actualizado</t>
  </si>
  <si>
    <t>Procedimiento actualizado</t>
  </si>
  <si>
    <t>Informe proyectado / Informe entregado</t>
  </si>
  <si>
    <t>Informe técnico sobre el deterioro de los bienes de propiedad, planta y equipo.</t>
  </si>
  <si>
    <t>No se encuentra actualizado el procedimiento y política financiera conforme a la resolución 182 de 2017 emitida por la CGN</t>
  </si>
  <si>
    <t xml:space="preserve">Actualizar el procedimiento AGFF-CO-PD-01 y la política financiera incluyendo los tiempos de divulgación </t>
  </si>
  <si>
    <t>procedimiento y Política financiera actualizada</t>
  </si>
  <si>
    <t>No se encuentra de manera especifica la resolución 414 de 2014 y 193 de 2016 en los normogramas de los procedimientos y política financiera de la Subdirección Financiera</t>
  </si>
  <si>
    <t>Actualizar los procedimientos y la política financiera de la subdirección financiera en el normograma de cada uno.</t>
  </si>
  <si>
    <t>No se presenta información explicita en la notas a los estados financieros de acuerdo a la política financiera y a la normatividad aplicable y vigente</t>
  </si>
  <si>
    <t>Notas y revelaciones en estados financieros mensuales</t>
  </si>
  <si>
    <t>procedimiento/procedimiento revisado</t>
  </si>
  <si>
    <t>Verificación del proceso</t>
  </si>
  <si>
    <t>Los líderes y responsables de los procesos no realizan ejercicios de autocontrol y autoevaluación eficientes a la gestión de los procesos.</t>
  </si>
  <si>
    <t>1. Elaborar un documento con lineamientos sobre mecanismos de autoevaluación.
2. Elaborar una herramienta para el registro de los resultados sobre los ejercicios de autoevaluación en los procesos.
3. Divulgar y socializar el documento y la herramienta de autoevaluación.</t>
  </si>
  <si>
    <t>Actividades Ejecutadas / Actividades Planeadas</t>
  </si>
  <si>
    <t xml:space="preserve">Un documento con lineamientos sobre mecanismos de autoevaluación.
Una herramienta para el registro de los resultados sobre los ejercicios de autoevaluación en los procesos.
Documento y herramienta publicados y socializados. </t>
  </si>
  <si>
    <t>Mal planteamiento y/o desconocimiento de la normatividad</t>
  </si>
  <si>
    <t>Revisar la normatividad y verificar, que en la nueva actualización este cumpliendo con los lineamientos que estipula el Archivo Distrital .
a) Marco conceptual claro para la gestión de la información física y electrónica de las entidades públicas.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</si>
  <si>
    <t>Control de acceso realizado / Control de acceso proyectados</t>
  </si>
  <si>
    <t>Enviar actualización TRD al Archivo Distrital para su convalidación .
Socialización de las TRD una vez convalidadas.
Tener tabla de acceso documental y publicarla en la página de la entidad.</t>
  </si>
  <si>
    <t>El área jurídica no maneja el FUID para el inventario del área.</t>
  </si>
  <si>
    <t>Capacitación ejecutada / Capacitación programada</t>
  </si>
  <si>
    <t>Realizar capacitaciones y acompañamientos pertinentes en el levantamiento de la información. 
Revisión de los documentos a transferir , para luego legalizar los documentos a transferir al archivo central</t>
  </si>
  <si>
    <t>1 documento Diagnostico</t>
  </si>
  <si>
    <t>Diagnóstico de documento electrónico</t>
  </si>
  <si>
    <t>falta de personal, para apoyar en la intervención de los documentos que hacen parte del fondo documental , por otra parte la falta de un espacio adecuado para realizar dicha intervención</t>
  </si>
  <si>
    <t>Identificar el Fondo Acumulado documental del Canal</t>
  </si>
  <si>
    <t>Faltaba la aprobación por parte del Archivo Distrital de Bogotá para realizar la transferencia secundaria.</t>
  </si>
  <si>
    <t>1. Verificar el tiempo de retención documental para las series y subseries del Canal para determinar cuando realizar la  transferencia secundaria.</t>
  </si>
  <si>
    <t>Transferencia secundarias realizadas / TS Proyectadas</t>
  </si>
  <si>
    <t xml:space="preserve">Realizar transferencias secundarias al Archivo Distrital de Bogotá. </t>
  </si>
  <si>
    <t>No se ha realizado el Plan de emergencia de la Entidad en caso de un siniestro debido a que no se cuenta con el recurso disponible.</t>
  </si>
  <si>
    <t>1. elaborar el Plan de emergencia de la entidad contemplando acciones a realizar en caso de un siniestro que afecte la documentación</t>
  </si>
  <si>
    <t>Aprobación del plan de emergencia</t>
  </si>
  <si>
    <t>falta de recursos  para realizar la compra de un software integral de gestión documental</t>
  </si>
  <si>
    <t xml:space="preserve">Implementación Herramienta tecnológica ORFEO : I FASE  : Radicación de correspondencia externa.
</t>
  </si>
  <si>
    <t>Avance Implementación / Implementación programada</t>
  </si>
  <si>
    <t>Implementación FASE I ORFEO</t>
  </si>
  <si>
    <t xml:space="preserve">Falta de personal para realizar estas actividades </t>
  </si>
  <si>
    <t>Se realizara el ajuste del cronograma de transferencias primarias  para el año 2018</t>
  </si>
  <si>
    <t>Cronograma ajustado  para dar aplicación del mismo.</t>
  </si>
  <si>
    <t xml:space="preserve">En el 2017 no se realizó monitoreo de condiciones ambientales. </t>
  </si>
  <si>
    <t>100*90%8</t>
  </si>
  <si>
    <t>Diagnóstico del Archivo Distrital.</t>
  </si>
  <si>
    <t>Actualizar el Diagnóstico el proceso de conservación y preservación digital a largo plazo</t>
  </si>
  <si>
    <t>1  Diagnostico actualizado</t>
  </si>
  <si>
    <t>Documento SIC para aprobación</t>
  </si>
  <si>
    <t xml:space="preserve">Revisar el Decreto 2609 de 2012, Decreto 103 de 2015 y Decreto 1080 de 2015 y detallar las actividades en el Programa de Gestión Documental.
</t>
  </si>
  <si>
    <t>1 documento Actualizado</t>
  </si>
  <si>
    <t xml:space="preserve">Actualizar Programa de Gestión Documental. 
Aprobación del Programa de Gestión Documental.
</t>
  </si>
  <si>
    <t>Esta actividad se había realizado en los meses de enero y febrero del presente año, basados en el informe que envió el archivo Distrital, se realizaran los ajustes pertinentes.</t>
  </si>
  <si>
    <t>Se revisara  y actualizará cada una de las Series y Subseries documentales del Canal Capital bajo la estructura presentada por el Archivo General de la Nación</t>
  </si>
  <si>
    <t>1 documento Actualizado : series y subseries para el Banco Terminológico</t>
  </si>
  <si>
    <t>1 procedimiento Actualizado</t>
  </si>
  <si>
    <t xml:space="preserve">Publicación del procedimiento  en la Intranet del Canal. </t>
  </si>
  <si>
    <t>Contemplar todos los aspectos que debe tener el Plan de Conservación Documental</t>
  </si>
  <si>
    <t>1 Documento: SIC</t>
  </si>
  <si>
    <t>Contemplar todos los aspectos que debe tener el Plan de Preservación Digital a largo Plazo</t>
  </si>
  <si>
    <t>1 Documento: Plan de Preservación Digital a largo Plazo</t>
  </si>
  <si>
    <t>No se cuenta con información  del monitoreo  ambiental en el 2017.</t>
  </si>
  <si>
    <t>Solicitar al archivo de Bogotá, la respectiva visita y préstamo de implementos que permitir tener estas variables que se generan en la bodega del canal capital.
Realizar la compra de medidores de monitoreo ambiental, de acuerdo con los recursos disponibles.</t>
  </si>
  <si>
    <t xml:space="preserve">Solicitud de Comunicación oficial al archivo de Bogotá. </t>
  </si>
  <si>
    <t>No se cuenta con un lineamiento para la reconstrucción de expedientes en caso de perdida</t>
  </si>
  <si>
    <t>conceptos recibidos / conceptos solicitados</t>
  </si>
  <si>
    <t>Revisar el proceso de contratación en cumplimiento del Decreto 514 de 2006</t>
  </si>
  <si>
    <t>Mesa trabajo realizada / Mesa trabajo proyectada</t>
  </si>
  <si>
    <t>Se realizara mesas de trabajo para mejorar el proceso de contratación y de ser necesario se realizara su actualización.</t>
  </si>
  <si>
    <t xml:space="preserve">1. Realizar la adquisición del licenciamiento de software Microsoft, por volumen con el fin de garantizar su uso corporativo indistinto de la máquina a instalar. </t>
  </si>
  <si>
    <t>total adquirido/total requerido</t>
  </si>
  <si>
    <t xml:space="preserve">Capacitar al personal de soporte (Área de sistemas y técnica), en el correcto proceso de instalación de licencias (1 vez por semestre) 
</t>
  </si>
  <si>
    <t>numero de capacitaciones realizadas/numero de capacitaciones programadas</t>
  </si>
  <si>
    <t>Mantener actualizado y correctamente licenciado el software de los equipos terminales</t>
  </si>
  <si>
    <t xml:space="preserve"> Realizar la verificación del software instalado (1 vez por semestre).</t>
  </si>
  <si>
    <t>numero de equipos de computo verificados (software)/total de equipos de computo del canal</t>
  </si>
  <si>
    <t>Número de equipos de cómputo verificados/Número total de equipos de cómputo del Canal.</t>
  </si>
  <si>
    <t>Mantener actualizado los componentes de seguridad y acceso a la información de usuarios</t>
  </si>
  <si>
    <t>Para el segundo semestre de 2017, se actualizo el formato de hoja de vida de equipos AGRI-SA-FT-048  el cual describe el hardware y software instalado y los cambios en los mismos,  el cual reemplaza el formato  “Alistamiento de equipos de Cómputo”, código AGRI-SI-FT-001 versión 3.</t>
  </si>
  <si>
    <t>1. Solicitar al área de planeación la eliminación del formato Alistamiento de equipos de Cómputo, código AGRI-SI-FT-001</t>
  </si>
  <si>
    <t>Número de formatos actualizados y/o eliminados/ 1</t>
  </si>
  <si>
    <t>Actualización de formatos y procedimientos intranet</t>
  </si>
  <si>
    <t xml:space="preserve">El Canal no cuenta con el espacio suficiente para almacenar, todos los bienes dados de baja en la entidad. </t>
  </si>
  <si>
    <t xml:space="preserve">No de elementos de Baja/ No de elementos que deben darse de Baja </t>
  </si>
  <si>
    <t xml:space="preserve">Mantener Actualizado el Sistema de Inventarios, con los Procesos de Baja de la Entidad </t>
  </si>
  <si>
    <t>Necesidad de actualización de actividades y formatos definidos en los procedimientos debido a los cambios normativos que se han venido presentando.</t>
  </si>
  <si>
    <r>
      <rPr>
        <b/>
        <sz val="9"/>
        <color theme="1"/>
        <rFont val="Tahoma"/>
        <family val="2"/>
      </rPr>
      <t xml:space="preserve">1. </t>
    </r>
    <r>
      <rPr>
        <sz val="9"/>
        <color theme="1"/>
        <rFont val="Tahoma"/>
        <family val="2"/>
      </rPr>
      <t xml:space="preserve">Revisión y actualización de los procedimientos y caracterización del proceso de Control Seguimiento y Evaluación.
</t>
    </r>
    <r>
      <rPr>
        <b/>
        <sz val="9"/>
        <color theme="1"/>
        <rFont val="Tahoma"/>
        <family val="2"/>
      </rPr>
      <t xml:space="preserve">2. </t>
    </r>
    <r>
      <rPr>
        <sz val="9"/>
        <color theme="1"/>
        <rFont val="Tahoma"/>
        <family val="2"/>
      </rPr>
      <t>Revisión de los formatos del proceso de Control Seguimiento y Evaluación.</t>
    </r>
  </si>
  <si>
    <t>Procedimientos y Formatos actualizados y publicados/Procedimientos y Formatos establecidos</t>
  </si>
  <si>
    <t>Servicio al Ciudadano y Defensor del Televidente (Apoyo)</t>
  </si>
  <si>
    <t>Logística</t>
  </si>
  <si>
    <t>Jurídica</t>
  </si>
  <si>
    <t xml:space="preserve">Servicio al Ciudadano y Defensor del Televidente (Apoyo) y Gestión Financiera y Facturación (Apoyo) </t>
  </si>
  <si>
    <t>Gestión Financiera y Facturación (Apoyo), Gestión de Recursos y Administración de la Información (Apoyo), Coordinación Técnica.</t>
  </si>
  <si>
    <t>Control, Seguimiento y Evaluación</t>
  </si>
  <si>
    <t>Gestión Financiera y Facturación</t>
  </si>
  <si>
    <t>Gestión de Recursos y Administración de la Información</t>
  </si>
  <si>
    <t>Gestión de Talento Humano</t>
  </si>
  <si>
    <t>Planeación Estratégica</t>
  </si>
  <si>
    <t>Emisión de Contenidos</t>
  </si>
  <si>
    <t>Producción de Televisión</t>
  </si>
  <si>
    <t xml:space="preserve">Jefe Oficina de Control Interno </t>
  </si>
  <si>
    <t>Profesional(es) y/o Tecnólogo Oficina de Control Interno</t>
  </si>
  <si>
    <t>Si</t>
  </si>
  <si>
    <t xml:space="preserve">No. Solicitud </t>
  </si>
  <si>
    <t>Fuente de Hallazgo</t>
  </si>
  <si>
    <t>Proceso</t>
  </si>
  <si>
    <t xml:space="preserve">Tipo de acción </t>
  </si>
  <si>
    <t xml:space="preserve">Lider del Proceso </t>
  </si>
  <si>
    <t xml:space="preserve">Área responsable </t>
  </si>
  <si>
    <t xml:space="preserve">Cargo del responsable </t>
  </si>
  <si>
    <t>Meta</t>
  </si>
  <si>
    <t xml:space="preserve">Actividades </t>
  </si>
  <si>
    <t>Acción Fomulada</t>
  </si>
  <si>
    <t xml:space="preserve">Auditor </t>
  </si>
  <si>
    <t xml:space="preserve">Cierre Hallazgo </t>
  </si>
  <si>
    <t xml:space="preserve">Origen Interno </t>
  </si>
  <si>
    <t>Gestión de Comunicaciones</t>
  </si>
  <si>
    <t>Néstor Fernando Avella Avella</t>
  </si>
  <si>
    <t>Diseño y Creación de Contenidos</t>
  </si>
  <si>
    <t>Profesional Universitario de Planeación</t>
  </si>
  <si>
    <t xml:space="preserve">José Leonardo Ibarra Quiroga </t>
  </si>
  <si>
    <t>Comercialización</t>
  </si>
  <si>
    <t>Gloria Marcela Morales Páez</t>
  </si>
  <si>
    <t xml:space="preserve">Jizeth Hael González Ramírez </t>
  </si>
  <si>
    <t>Gestión Jurídica y Contractual</t>
  </si>
  <si>
    <t>Profesional Universitario de Ventas y Mercadeo</t>
  </si>
  <si>
    <t>Atención al Usuario y Defensor del Televidente</t>
  </si>
  <si>
    <t>Coordinación Jurídica</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</si>
  <si>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</si>
  <si>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</si>
  <si>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</si>
  <si>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</si>
  <si>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</si>
  <si>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</si>
  <si>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</si>
  <si>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Profesional Universitario de Recursos Humanos</t>
  </si>
  <si>
    <t>Profesional Universitario de Sistemas</t>
  </si>
  <si>
    <t>Archivo</t>
  </si>
  <si>
    <t xml:space="preserve">Líder de Gestión Documental </t>
  </si>
  <si>
    <t>Área</t>
  </si>
  <si>
    <t xml:space="preserve">Cargo responsable </t>
  </si>
  <si>
    <t>Profesional Universitario de Talento Humano</t>
  </si>
  <si>
    <t>Líder de Gestión Documental</t>
  </si>
  <si>
    <t>Profesional Universitario de Tesorería</t>
  </si>
  <si>
    <t xml:space="preserve">Profesional Universitario de Facturación </t>
  </si>
  <si>
    <t>Director Sistema Informativo</t>
  </si>
  <si>
    <t xml:space="preserve">1. Realizar las reuniones que se requieran con  las líneas de negocio del Canal y las dependencias involucradas para crear una base de datos con la información requerida por cada una de las áreas.  </t>
  </si>
  <si>
    <t xml:space="preserve">1. El área de programación realiza el control de calidad de los programas y cápsulas a emitirlas en el Canal y se registra en formato MDCC-FT-022  previsto en el procedimiento del área, previamente enviamos un correo electrónico a los productores informando los parámetros de Calidad.                                      2.el procedimiento  EPLE-PD-014 Control al producto (Bien y/o Servicio) No conforme, no había sido socializado por el área responsable razón por la cuál el procedimiento no había sido incluido en la caracterización. </t>
  </si>
  <si>
    <t>1. Realizar una reunión para la socialización de los parámetros de calidad para la entrega de programas y/o cápsulas al área de programación donde se incluyan los requerimientos técnicos (audio y video).               2. Socializar el formato MDCC-FT-022 Control de Calidad a las áreas comerciales del Canal.                                                       3. Actualizar  el procedimiento EPLE-PD-014 Control al  producto (Bien y/o Servicio) No conforme, incluyendo en la caracterización las actividades desarrolladas en el procedimiento de gestión de calidad.</t>
  </si>
  <si>
    <t>1. Crear formato de recibido del bien y/o servicio. 
2. Incluirle formato en el SIG.
3. Publicación y socialización del formato.</t>
  </si>
  <si>
    <t>1. Capacitar a los supervisores de contratos y/o responsables de adquisiciones, acerca del procedimiento de salida  de elementos al almacén.
2. Realizar el envió de un correo electrónico periódicamente a los supervisores de contratos, en donde se indique el procedimiento a seguir para la salida de un elemento al área de almacén.</t>
  </si>
  <si>
    <t>No existía un formato de cotización que agrupara la información comercial y características de los servicios a prestar.</t>
  </si>
  <si>
    <t>1. Enviar un correo con las especificaciones técnicas (audio y video) para que sea incluido dentro de las observaciones de la cotización cuando sea emisión de programas.           
2. Socializar con el área comercial los parámetros técnicos y de calidad que deben traer los programas y/o cápsulas a emitir. 
3. Coordinar con el área de Ventas y Mercadeo, para que dentro del procedimiento Gestión Comercial y Ventas se incluya un punto de control donde se indiquen en las cotizaciones los parámetros técnicos</t>
  </si>
  <si>
    <t>1. Realizar capacitación al equipo de apoyo administrativo de la Coordinación jurídica para recordar los pasos en la recepción de documentos para la elaboración de contratos. 
2. Realizar una muestra semestral  aleatoria de 30 contratos  donde se pueda verificar que el listado de documentos cuente con la respectiva fecha.</t>
  </si>
  <si>
    <r>
      <t xml:space="preserve">
</t>
    </r>
    <r>
      <rPr>
        <b/>
        <sz val="9"/>
        <color theme="1"/>
        <rFont val="Tahoma"/>
        <family val="2"/>
      </rPr>
      <t xml:space="preserve">2. </t>
    </r>
    <r>
      <rPr>
        <sz val="9"/>
        <color theme="1"/>
        <rFont val="Tahoma"/>
        <family val="2"/>
      </rPr>
      <t xml:space="preserve">Solicitar al área de sistemas la creación de un correo electrónico, mediante el cual se realizarán todas las comunicaciones  en materia contractual.
</t>
    </r>
    <r>
      <rPr>
        <b/>
        <sz val="9"/>
        <color theme="1"/>
        <rFont val="Tahoma"/>
        <family val="2"/>
      </rPr>
      <t>3.</t>
    </r>
    <r>
      <rPr>
        <sz val="9"/>
        <color theme="1"/>
        <rFont val="Tahoma"/>
        <family val="2"/>
      </rPr>
      <t>Ajustar el contenido de la  comunicación que se envía por medio de correo electrónico a los contratistas.</t>
    </r>
  </si>
  <si>
    <r>
      <t xml:space="preserve">
</t>
    </r>
    <r>
      <rPr>
        <b/>
        <sz val="9"/>
        <color theme="1"/>
        <rFont val="Tahoma"/>
        <family val="2"/>
      </rPr>
      <t xml:space="preserve">2. </t>
    </r>
    <r>
      <rPr>
        <sz val="9"/>
        <color theme="1"/>
        <rFont val="Tahoma"/>
        <family val="2"/>
      </rPr>
      <t xml:space="preserve">Que la Oficina Jurídica cuente con un correo electrónico propio, para que en este repose y se evidencie la trazabilidad de los documentos que se envían a través del mismo. 
</t>
    </r>
    <r>
      <rPr>
        <b/>
        <sz val="9"/>
        <color theme="1"/>
        <rFont val="Tahoma"/>
        <family val="2"/>
      </rPr>
      <t>3.</t>
    </r>
    <r>
      <rPr>
        <sz val="9"/>
        <color theme="1"/>
        <rFont val="Tahoma"/>
        <family val="2"/>
      </rPr>
      <t>Que con la modificación que se surta al contenido de la comunicación, los supervisores tengan conocimiento en tiempo real que van a ejercer la supervisión de los contratos que están siendo notificados.</t>
    </r>
  </si>
  <si>
    <r>
      <rPr>
        <b/>
        <sz val="9"/>
        <color theme="1"/>
        <rFont val="Tahoma"/>
        <family val="2"/>
      </rPr>
      <t>2.</t>
    </r>
    <r>
      <rPr>
        <sz val="9"/>
        <color theme="1"/>
        <rFont val="Tahoma"/>
        <family val="2"/>
      </rPr>
      <t xml:space="preserve"> Solicitar acompañamiento de la Veeduría </t>
    </r>
  </si>
  <si>
    <r>
      <rPr>
        <b/>
        <sz val="9"/>
        <color theme="1"/>
        <rFont val="Tahoma"/>
        <family val="2"/>
      </rPr>
      <t xml:space="preserve">2. </t>
    </r>
    <r>
      <rPr>
        <sz val="9"/>
        <color theme="1"/>
        <rFont val="Tahoma"/>
        <family val="2"/>
      </rPr>
      <t>Que con el acompañamiento de la Veeduría se pueda estructurar la política de riesgos del canal.</t>
    </r>
  </si>
  <si>
    <r>
      <rPr>
        <b/>
        <sz val="9"/>
        <color theme="1"/>
        <rFont val="Tahoma"/>
        <family val="2"/>
      </rPr>
      <t>3.</t>
    </r>
    <r>
      <rPr>
        <sz val="9"/>
        <color theme="1"/>
        <rFont val="Tahoma"/>
        <family val="2"/>
      </rPr>
      <t xml:space="preserve"> Estructurar la metodología para verificar los riesgos que se presentan en cada contrato. (Generar Política de Riesgos)</t>
    </r>
  </si>
  <si>
    <r>
      <rPr>
        <b/>
        <sz val="9"/>
        <color theme="1"/>
        <rFont val="Tahoma"/>
        <family val="2"/>
      </rPr>
      <t>3.</t>
    </r>
    <r>
      <rPr>
        <sz val="9"/>
        <color theme="1"/>
        <rFont val="Tahoma"/>
        <family val="2"/>
      </rPr>
      <t xml:space="preserve"> Definir una política de riesgos, la cual  permita mejorar aspectos como la planeación generando así un mayor nivel de certeza para la toma de decisiones, en los diferentes procesos contractuales. </t>
    </r>
  </si>
  <si>
    <r>
      <rPr>
        <b/>
        <sz val="9"/>
        <color theme="1"/>
        <rFont val="Tahoma"/>
        <family val="2"/>
      </rPr>
      <t>1.</t>
    </r>
    <r>
      <rPr>
        <sz val="9"/>
        <color theme="1"/>
        <rFont val="Tahoma"/>
        <family val="2"/>
      </rPr>
      <t xml:space="preserve"> Falta de seguimiento por parte de Planeación y los supervisores, a los cronogramas de los proyectos de inversión.</t>
    </r>
  </si>
  <si>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</si>
  <si>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</si>
  <si>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Actualizar procedimiento y política financiera/ procedimiento actualizado</t>
  </si>
  <si>
    <t xml:space="preserve">Establecer un mecanismo de verificación que le permita al área contable dar cumplimiento a los criterios mínimos establecidos en el Régimen de Contabilidad frente a las notas a los Estados Financieros </t>
  </si>
  <si>
    <t>notas y revelaciones estados financieros/ 12</t>
  </si>
  <si>
    <t xml:space="preserve">No se ha adelantado una verificación del procedimiento de estados financieros, sobre el cumplimiento de lo establecido en el numeral 3.2.9.1 Responsabilidad de quienes ejecutan procesos diferentes al contable </t>
  </si>
  <si>
    <t xml:space="preserve">Verificar el procedimiento de Estados Financieros  y de ser necesario implementar una actividad que de cumplimiento a lo perceptuado en el numeral 3.2.9.1 de la Resolución 193 de 2016. </t>
  </si>
  <si>
    <t>1 documento: Política actualizada</t>
  </si>
  <si>
    <t xml:space="preserve">La entidad no cuenta con esta clasificación del acceso a la información </t>
  </si>
  <si>
    <t>1. Actualización de las tablas de retención con cada una de las áreas.
2. Con las series y subseries definir el control de acceso documental para cada una de las áreas.</t>
  </si>
  <si>
    <t>1. Realizar una capacitación al gestor documental del área jurídica para el manejo de inventario documental, organización y foliado de los expedientes.
2. Realizar en el segundo semestre del año 2018 la transferencia primaria del área jurídica.</t>
  </si>
  <si>
    <t>No se tiene el modelo de requisitos para los documentos electrónicos.</t>
  </si>
  <si>
    <t>Se realizará  diagnóstico de información con el fin de realizar el modelo de requisitos para documento electrónico.</t>
  </si>
  <si>
    <t>1. Identificar  en las áreas los tipos documentales que no están dentro de la tabla de retención documental.
2. Organizar el fondo documental acumulado que se encuentre.
3. Realizar acta del fondo documental acumulado de la entidad</t>
  </si>
  <si>
    <t>Cantidades de áreas ejecutadas / Total de las áreas de la entidad</t>
  </si>
  <si>
    <t>1. Documento: Plan de emergencias documental</t>
  </si>
  <si>
    <t>Transferencias primarias ejecutadas / Transferencias primarias programadas</t>
  </si>
  <si>
    <t>Solicitar por medio de comunicación al Archivo de Bogotá el monitoreo de condiciones ambientales.</t>
  </si>
  <si>
    <t>1. Incluir en el Diagnóstico integral  de archivos aspectos de conservación documental y preservación digital a largo plazo.</t>
  </si>
  <si>
    <t>Actualizar Programa de Gestión Documental.</t>
  </si>
  <si>
    <t>Incluir series y sub-series documentales se incluyan las series y sub-series misionales  en el Banco Terminológico.</t>
  </si>
  <si>
    <t>1-6 -. Recomendación del Área de Control Interno</t>
  </si>
  <si>
    <t>Actualizar Procedimiento de préstamo y consulta  AGRI-GD-PD-004</t>
  </si>
  <si>
    <t>Este documento será modificado teniendo en cuenta que el archivo distrital sugirió ajustar el documento de préstamo y consulta frente al formato aprobado</t>
  </si>
  <si>
    <t xml:space="preserve">Ajuste del Plan de Conservación Documental según Acuerdo 006 de 2014 del Archivo General de la Nación el cual debe incluir los aspectos: capacitación y sensibilización, inspección y mantenimiento de sistemas de almacenamiento e instalaciones físicas, Saneamiento ambiental, monitoreo y control de condiciones ambientales, Almacenamiento y re-almacenamiento, Prevención de emergencias y atención de desastres, así como objetivo, recursos, responsables, productos y periodos de ejecución (cronograma). </t>
  </si>
  <si>
    <t>Verificar que el Documento final de Conservación Documental cumpla con todos los aspectos que requiere la estructura establecida en el Acuerdo 006 de 2014</t>
  </si>
  <si>
    <t>Ajuste del Plan de Preservación Digital a largo plazo el cual debe contemplar los aspectos de: proyectos tecnológicos de la Entidad para diagnosticar limitaciones de la entidad (Backup), Tabla de control de acceso, Identificación de formatos y formularios, Normalización de formatos, riesgos asociados por obsolescencia, desastres, ataques deliberados, fallas y errores humanos que afecten la conservación documental, estrategias de preservación y anexos (auditorias).</t>
  </si>
  <si>
    <t>Verificar que en el Documento final del Plan de Preservación Digital a largo Plazo cumpla con todos los aspectos que requiere la estructura establecida en el Acuerdo 006 de 2014</t>
  </si>
  <si>
    <t xml:space="preserve"> 1 Documento diagnóstico de monitoreo ambiental</t>
  </si>
  <si>
    <t>1. Solicitar concepto de tasación por pérdidas documental al Archivo Distrital.
2. 1. Solicitar concepto de tasación por pérdidas documental al Archivo General de la Nación .</t>
  </si>
  <si>
    <t>Solicitud de comunicación oficial al archivo Distrital de Bogotá. 
Diseñar una propuesta de documento de lineamientos para la reconstrucción de expedientes.</t>
  </si>
  <si>
    <t>Realizar mesa de trabajo con el área jurídica para brindar orientación y asesoría con relación a requisitos normativos y técnicos para al contratación</t>
  </si>
  <si>
    <t>Realizar mas capacitaciones en el tema de tablas de retención documental</t>
  </si>
  <si>
    <t>Realizar 2 capacitación y asesoría en tablas de retención documental a las dependencias de la entidad. (1 cada semestre)</t>
  </si>
  <si>
    <t>Capacitaciones ejecutadas / Capacitaciones programadas</t>
  </si>
  <si>
    <t xml:space="preserve">Capacitaciones y asesoría  de gestión documental a todas las áreas de la entidad. </t>
  </si>
  <si>
    <t>Las licencias Microsoft Office en las versiones Home and Business o Home and Student, fueron adquiridas con los equipos donde se encuentran instaladas y no se corroboró el tipo de licencia adquirido con el uso institucional que se daría para la misma.</t>
  </si>
  <si>
    <t>Adquirir el total de licencias Microsoft por volumen  determinado en el análisis de necesidades.</t>
  </si>
  <si>
    <t>En la carpeta sistemas/instaladores se encontraba el software del paquete Microsoft office y un código de licencia que no tiene soporte en la plataforma, pero permitía realizar la activación, al no ser un software con soporte el programa elimina la activación y se mantiene en funcionamiento sin licencia.</t>
  </si>
  <si>
    <t>El directorio activo de Canal Capital,  con el cual se administran los usuarios y sus privilegios tiene políticas pre establecidas para los usuarios activos, sin embargo alguno equipos por sus funciones sustantivas requieren  elevar el perfil de usuario, actividad que se realiza manualmente.</t>
  </si>
  <si>
    <t>1. Realizar un cronograma de actividades que defina la revisión periódica de usuarios y permisos. (Fase 1: Directorio Activo, Fase 2: Privilegios por usuario en sitio).
2. Realizar la actividad conforme al cronograma 1 vez por semestre.</t>
  </si>
  <si>
    <t xml:space="preserve">1. identificar los bienes que deben darse de Baja.
2. Contar con los Documentos (concepto Técnico) para dar de Baja los bienes de la Entidad.
3. Se debe realizar un comité de Inventarios 
4. Elaborar Resolución  y actualizar el Inventario
5. Elaborar Acta de Reunión 
</t>
  </si>
  <si>
    <t xml:space="preserve">Procedimientos y Formatos actualizados y publicados </t>
  </si>
  <si>
    <t xml:space="preserve">Se evidenció fallas en el control de las licencias de software, toda vez que en la verificación realizada a la custodia de las licencias a cargo del área de Sistemas, Coordinación Técnica, Coordinación de Programación y Dirección Operativa, se detectó licencias que no contaban con su respectivo certificado de licenciamiento o licencias de uso. Así mismo se evidenció como 2 dongles del programa Avid Media Composer que estando en uso no fueron reportados en la información solicitada para el seguimiento ni se encuentran ingresadas en el aplicativo Kardex. </t>
  </si>
  <si>
    <t>Imprecisión en la digitación de la información recolectada de los elementos para el proceso de baja</t>
  </si>
  <si>
    <r>
      <rPr>
        <b/>
        <sz val="9"/>
        <color theme="1"/>
        <rFont val="Tahoma"/>
        <family val="2"/>
      </rPr>
      <t>1.</t>
    </r>
    <r>
      <rPr>
        <sz val="9"/>
        <color theme="1"/>
        <rFont val="Tahoma"/>
        <family val="2"/>
      </rPr>
      <t xml:space="preserve"> Socializar con las diferentes áreas del Canal, el comunicado de forma bimensual, mediante correos electrónicos. 
</t>
    </r>
    <r>
      <rPr>
        <b/>
        <sz val="9"/>
        <color theme="1"/>
        <rFont val="Tahoma"/>
        <family val="2"/>
      </rPr>
      <t xml:space="preserve">2. </t>
    </r>
    <r>
      <rPr>
        <sz val="9"/>
        <color theme="1"/>
        <rFont val="Tahoma"/>
        <family val="2"/>
      </rPr>
      <t xml:space="preserve">Revisar la totalidad de las firmas de todos los documentos del expediente contractual, previa publicación en el portal único de contratación SECOP. </t>
    </r>
  </si>
  <si>
    <t>1.  Modificar el listado de documentos para contratar AGJC-CN-FT-028,  definiendo la organización de los documentos que hacen parte del expediente contractual.
A. Borrador del listado de documentos.
B. Revisión y aprobación del listado de documentos.
C. Publicación del listado de documentos en la intranet.
D. Socialización del listado de documentos.
2. Realizar la actualización del procedimiento de planeación de la contratación- AGJC-CN-PD-001 indicando el ajuste del listado  de documentos y los parámetros  de la organización y foliación  del expediente contractual.
A. Borrador de la actualización del procedimiento.
B. Revisión la actualización del procedimiento.
C. Publicación de la actualización del procedimiento.
D. Socialización de la actualización del procedimiento.
 3. Solicitar a gestión documental la actualización de la tabla de retención documental de acuerdo al listado de documentos.</t>
  </si>
  <si>
    <t>Número de revisiones realizadas / Número de revisiones programadas *100%</t>
  </si>
  <si>
    <t>1. Diligenciar y entregar semanalmente un listado que tenga las siguientes características: No. De Contrato, otro si / modificación/ adición y/o prorroga, fecha de suscripción y fecha de publicación en el SECOP</t>
  </si>
  <si>
    <t>Los valores establecidos en la Resolución de Tarifas del canal, no se encuentran redondeados a la denominación  mínima  ($50) de la moneda circulante, complicándole al ciudadano, la consignación del  valor exacto de la copia del material.</t>
  </si>
  <si>
    <t>1. Realizar las reuniones que se requieran con  las líneas de negocio del Canal y las dependencias involucradas para actualizar el procedimiento de gestión comercial y ventas.</t>
  </si>
  <si>
    <t xml:space="preserve">Aprobación, Publicación  y divulgación  de la política de gestión documental  </t>
  </si>
  <si>
    <t>Observaciones</t>
  </si>
  <si>
    <t>(Información del análisis del estado de la acción)</t>
  </si>
  <si>
    <t>(Escriba el nombre del Auditor que realiza el seguimiento)</t>
  </si>
  <si>
    <t xml:space="preserve"> Auditoría Proceso Planeación Estratégica.</t>
  </si>
  <si>
    <t>La normatividad que se cita en los Procedimientos y Manuales del proceso de Planeación Estratégica se encuentra desactualizada (Caracterización del Proceso de  Planeación Estratégica, Manual para el  control de documentos del   Sistema Integrado de Gestión, Manual del Sistema Integrado de Gestión, Procedimiento Control de Documentos, Procedimiento Formulación y Seguimiento del Plan de Acción Anual, Procedimiento Formulación, Registro y Actualización de  Proyectos de Inversión, Procedimiento Revisión por la Dirección, Procedimiento Control al Producto (Bien y/o servicio) no conforme, Manual  Metodológico para la administración del Riesgo).</t>
  </si>
  <si>
    <t>Al hacer la revisión de los procedimientos y manuales asociados al proceso de Planeación estratégica, se evidenció en la sección del normograma que se requería actualizar, puesto que hacía falta incluir una norma vigente desde septiembre de 2017.
Cabe anotar que de acuerdo al procedimiento vigente, se hace una revisión anual al normograma, la cual se surtió en el mes de agosto de 2017.</t>
  </si>
  <si>
    <t>1. Actualizar el procedimiento EPLE-PD-008 IDENTIFICACIÓN Y VERIFICACIÓN DE REQUISITOS LEGALES, ajustando la periodicidad de las revisiones de la normatividad en los documentos de cada proceso.
2. Actualizar el componente de normograma en los procedimientos asociados al proceso de planeación estratégica.
3. Solicitar a los demás procesos de la entidad hacer la revisión del componente normativo asociado a sus documentos.
4. Actualizar y publicar el documento "Normograma Institucional" con los ajustes que hagan los responsables de los procesos tras la revisión respectiva de los mismos.</t>
  </si>
  <si>
    <t>(No. de acciones ejecutadas / No. de acciones formuladas) * 100%</t>
  </si>
  <si>
    <t>1. Procedimiento  EPLE-PD-008 IDENTIFICACIÓN Y VERIFICACIÓN DE REQUISITOS LEGALES actualizado.
2. Procedimientos asociados al proceso de planeación estratégica actualizados en el componente normativo.
3. Envío de solicitud de revisión del componente normativo a los líderes de procesos.
4. Documento "Normograma Institucional" ajustado y publicado con los cambios requeridos por los responsables de los procesos de la entidad.</t>
  </si>
  <si>
    <t>Incumplimiento en el encabezado de los documentos (Procedimiento Control de Documentos, Procedimiento Formulación y Seguimiento del Plan de Acción Anual, Procedimiento Proyecto fondo para el desarrollo de la televisión y los contenidos (FONTV), Procedimiento Formulación, Registro y Actualización de  Proyectos de Inversión, Procedimiento Formulación, Evaluación y  Seguimiento al  Plan  Anual de  Adquisiciones, Procedimiento Revisión por la Dirección y Procedimiento Control al Producto (Bien y/o servicio) no conforme) del proceso de Planeación Estratégica respecto a: Logotipo o emblema oficial de Canal Capital, logotipo de la Alcaldía Mayor de Bogotá.</t>
  </si>
  <si>
    <t>Al hacer la revisión de los procedimientos y manuales asociados al proceso de Planeación estratégica, se evidenció que los encabezados de los documentos no corresponden a la imagen institucional vigente.</t>
  </si>
  <si>
    <t>1. Documento  EPLE-MN-002 MANUAL PARA EL CONTROL DE DOCUMENTOS DEL SISTEMA INTEGRADO DE GESTIÓN actualizado.
2. Procedimientos asociados al proceso de planeación estratégica actualizados con la imagen institucional.
3. Envío de solicitud de revisión general de los documentos a los líderes de procesos.</t>
  </si>
  <si>
    <t xml:space="preserve">Se evidenció que los formatos y manuales citados en los siguientes procedimientos no corresponden a los publicados en la intranet de la entidad:
a. Procedimiento Control de Documentos.
b. Procedimiento Formulación y Seguimiento del Plan de Acción Anual.
c. Procedimiento Control al Producto (Bien y/o servicio) no conforme.
</t>
  </si>
  <si>
    <t>Al hacer la revisión de los procedimientos y manuales asociados al proceso de Planeación estratégica, se evidenció que los códigos no habían sido actualizados correctamente.</t>
  </si>
  <si>
    <t>1. Actualizar dentro de los  documentos asociados al proceso de planeación estratégica los códigos que hacen referencia a los documentos asociados a los mismos.
2. Solicitar a los demás procesos de la entidad hacer la revisión general a sus documentos y solicitar las actualizaciones que lo requieran.</t>
  </si>
  <si>
    <t>1. Procedimientos asociados al proceso de planeación estratégica actualizados con la codificación vigente.
2. Envío de solicitud de revisión general de los documentos a los líderes de procesos.</t>
  </si>
  <si>
    <t>Se evidenciaron formatos que se citan en el Procedimiento Formulación y Seguimiento del Plan de Acción Anual, código EPLE-PD-001 que no se encuentran publicados en la intranet.</t>
  </si>
  <si>
    <t>Al hacer la revisión del procedimiento indicado, se evidencia que el mismo relaciona un formato que había sido eliminado del SIG y que aún se encontraba referenciado.</t>
  </si>
  <si>
    <t>1. Actualizar dentro de los  documentos asociados al proceso de planeación estratégica los formatos requeridos dentro del mismo.
2. Solicitar a los demás procesos de la entidad hacer la revisión general a sus documentos y solicitar las actualizaciones que lo requieran.</t>
  </si>
  <si>
    <t>1. Procedimientos asociados al proceso de planeación estratégica actualizados con los documentos asociados revisados.
2. Envío de solicitud de revisión general de los documentos a los líderes de procesos.</t>
  </si>
  <si>
    <t>Se evidenciaron documentos del listado maestro de los años 2009 y 2010 que se encuentran desactualizados (logotipo, normatividad citada y formatos citados): Caracterización proceso gestión de contratación, Caracterización proceso Gestión Jurídica, Políticas de control, Programa de Inducción y Reinducción, Instructivo para el manejo de la videoteca, Instructivo para la elaboración de acuerdos de gestión, Instructivo para el buzón de sugerencias.</t>
  </si>
  <si>
    <t>Al hacer la revisión del listado maestro de documentos y de los documentos publicados en la intranet de la entidad, se encuentra que hay documentos de responsabilidad de diferentes áreas que no se han revisado ni actualizado recientemente.</t>
  </si>
  <si>
    <t>1. Envío de solicitud de revisión general de los documentos a los líderes de procesos.
2. Siete (7) documentos revisados y actualizados.</t>
  </si>
  <si>
    <t>Se observó que no se está dando cumplimiento a los productos establecidos en el Procedimiento Formulación y Seguimiento del Plan de Acción Anual.</t>
  </si>
  <si>
    <t>Al hacer la revisión del procedimiento indicado, se evidencia que en las actividades del mismo se hacía mención a registros diferentes a los empleados en la ejecución del procedimiento.</t>
  </si>
  <si>
    <t>1. Actualizar dentro de los  documentos asociados al proceso de planeación estratégica los formatos y registros de soporte requeridos dentro del mismo.
2. Solicitar a los demás procesos de la entidad hacer la revisión general a sus documentos y solicitar las actualizaciones que lo requieran.</t>
  </si>
  <si>
    <t>1. Procedimientos asociados al proceso de planeación estratégica actualizados con los documentos y registros de soporte asociados revisados.
2. Envío de solicitud de revisión general de los documentos a los líderes de procesos.</t>
  </si>
  <si>
    <t>Se evidenció que no se está dando cumplimiento a las políticas de operación de los siguientes procedimientos:
a. Revisión por la Dirección, código EPLE-PD-013.
b. Procedimiento Control al Producto (Bien y/o servicio) no conforme, código EPLE-PD 014.</t>
  </si>
  <si>
    <t>Planeación Estratégica (Estratégico)
Diseño y Creación de Contenidos (Misional)
Comercialización (Misional)
Producción de Televisión (Misional)
Emisión de Contenidos (Misional)</t>
  </si>
  <si>
    <t>1. Procedimientos asociados al proceso de planeación estratégica actualizados respecto a la periodicidad de ejecución de las actividades.
2. Mesas de trabajo realizadas con las áreas misionales para coordinar periodicidad y metodología de reporte de productos y/o servicios no conformes.
3. Propuesta de temas para revisión por la alta dirección presentados ante la secretaría general.</t>
  </si>
  <si>
    <t>Se evidenció diferencia entre la información registrada en la ficha EBI-D de los proyectos de inversión 10, 79 y 80 para los valores aprobados registrados para la vigencia 2017 y los establecidos en el Informe de Ejecución del Presupuesto de Gastos e Inversiones a diciembre 2017.</t>
  </si>
  <si>
    <t>Al hacer la actualización en SEGPLAN, la misma se hizo sobre la ejecución y no para programación y no se verificó con los soportes de planeación.</t>
  </si>
  <si>
    <t xml:space="preserve">1. Implementar el Sistema de Planeación desarrollado por la Dirección de Planeación de la Secretaría de Cultura Recreación y Deporte.
2. Establecer revisiones preliminares dentro del equipo de planeación con el fin de no centralizar las validaciones previas al cargue del reporte de la información reportada. </t>
  </si>
  <si>
    <t>1. Sistema de Planeación desarrollado por la Dirección de Planeación de la Secretaría de Cultura Recreación y Deporte implementado para el Canal. 
2. Revisiones realizadas por el equipo de planeación frente a la información a cargar en SEGPLAN.</t>
  </si>
  <si>
    <t>Se observó que para el proyecto de inversión No. 10 “Televisión pública para la cultura ciudadana, la educación y la información”, de conformidad con las Resoluciones de la ANTV para la vigencia 2017 se aprobaron 585 capítulos, sin embargo, se reportó en Segplan 586.</t>
  </si>
  <si>
    <t>El Procedimiento de Identificación de Aspectos y Valoración de Impactos Ambientales se encuentra ubicado en el macroproceso estratégico, en el proceso de Planeación Estratégica. Sin embargo, la Resolución 036-2015 "Por la cual se reorganiza el Sistema Integrado de Gestión -SIG, de Canal Capital y se dictan nuevas disposiciones”, en el artículo 6 establece que el líder del Sistema de Gestión Ambiental -SGA es la Subdirección Administrativa.</t>
  </si>
  <si>
    <t>Planeación Estratégica (Estratégico)
Gestión de Recursos y Administración de la Información</t>
  </si>
  <si>
    <t>El líder del proceso de Planeación estratégica es el Gerente General, pero para el subsistema de gestión ambiental la delegación se hizo al Subdirector Administrativo; teniendo en cuenta que este procedimiento se encuentra ligado a Planeación y que aunque ésta no está constituida como área y no tiene perfil directivo, es la encargada de su seguimiento y operación.</t>
  </si>
  <si>
    <t>1. Hacer una mesa de trabajo entre la Subdirección Administrativa y Planeación, donde se revise la pertinencia de la ubicación del procedimiento y las responsabilidades del mismo.</t>
  </si>
  <si>
    <t>1. Un (1) acta de reunión donde se revise la pertinencia de la ubicación del procedimiento y las responsabilidades del mismo</t>
  </si>
  <si>
    <t>Planeación - Subdirección Administrativa</t>
  </si>
  <si>
    <t>Gerencia General - Secretaría General</t>
  </si>
  <si>
    <t>Se evidenció incumplimiento de la actividad No. 22 respecto al contenido del objeto de los contratos del Procedimiento Proyecto Fondo para el Desarrollo de la Televisión y los Contenidos (FONTV), código EPLE-PD-003.</t>
  </si>
  <si>
    <t>Al hacer la revisión del contrato se identificó que la redacción del objeto no corresponde a lo que señala el procedimiento</t>
  </si>
  <si>
    <t>Revisar la redacción de los objetos contractuales desde el documento de solicitud del contrato que se envía a Contratación, verificando que se incluya el número de la o las Resoluciones en los contratos que sean financiados con recursos de la ANTV.</t>
  </si>
  <si>
    <t>(No. de contratos revisados / No. de contratos realizados con recursos ANTV) * 100%</t>
  </si>
  <si>
    <t>Revisar los objetos de todos los contratos que sean financiados con recursos de la ANTV.</t>
  </si>
  <si>
    <t>Coordinación de producción</t>
  </si>
  <si>
    <t>Coordinadora de producción</t>
  </si>
  <si>
    <t>no</t>
  </si>
  <si>
    <t>Se evidenció incumplimiento de la actividad No. 27 respecto al contenido de las carpetas de los contratos del Procedimiento Proyecto Fondo para el Desarrollo de la Televisión y los Contenidos (FONTV), código EPLE-PD-003.</t>
  </si>
  <si>
    <t xml:space="preserve">Coordinadora Jurídica </t>
  </si>
  <si>
    <t>Se observaron órdenes de pago que no se encuentran firmadas por contabilidad.</t>
  </si>
  <si>
    <t>Se observó que la matriz para priorizar las necesidades de infraestructura establecida en la Metodología para la Identificación y Atención de Necesidades de Infraestructura Física, no se está utilizando por la Subdirección Administrativa.</t>
  </si>
  <si>
    <t>Gestión de Recursos y Administración de la Información (Apoyo)
Planeación Estratégica (Estratégico)</t>
  </si>
  <si>
    <t>Debido a que no se realizó un efectivo empalme en el cambio de Subdirector Administrativo, no se tuvo conocimiento de la aplicación de la metodología para la Identificación y Atención de Necesidades de Infraestructura Física.</t>
  </si>
  <si>
    <t>Revisar y evaluar la matriz por parte de la Subdirección Administrativa y adaptarla a las necesidades actuales del Canal para su utilización.</t>
  </si>
  <si>
    <t>Implementar la metodología</t>
  </si>
  <si>
    <t>La política de administración de riesgo no cumple con el contenido establecido en la Guía para la Administración del Riesgo de diciembre de 2014 versión 3 expedida por el Departamento Administrativo de la Función Pública.</t>
  </si>
  <si>
    <t>Al hacer la revisión de la política de administración de riesgo de la entidad, se evidencia que se requiere hacer revisión y actualización de la misma, en concordancia con elementos de la Guía para la Administración del Riesgo del DAFP.</t>
  </si>
  <si>
    <t>1. Revisar y actualizar el documento EPLE-PO-001 POLÍTICA DE ADMINISTRACIÓN DEL RIESGO y EPLE-MN-003 MANUAL METODOLÓGICO PARA LA ADMINISTRACIÓN DEL RIESGO, en concordancia con los  elementos de la Guía para la Administración del Riesgo del DAFP.</t>
  </si>
  <si>
    <t>Respecto a la gestión de riesgos institucionales se evidenciaron las siguientes debilidades: inexistencia de un cronograma para la actualización de las matrices de riesgo, deficiencia en las actividades de socialización asociadas a la Gestión del Riesgo y análisis de riesgos adicionales de la entidad que podrían afectar la continuidad del negocio.</t>
  </si>
  <si>
    <t>Al hacer la revisión de las matrices de riesgos de los procesos de la entidad, se identifica que aún hay procesos en la entidad pendientes por la actualización de sus riesgos, y que además se debe garantizar que las demás hagan periódicamente su revisión, ajustes e identificación de nuevas y potenciales situaciones de riesgo.</t>
  </si>
  <si>
    <t>1. Elaborar un cronograma de actividades para la revisión de riesgos a los procesos de la entidad, para el segundo semestre del año.
2. Realizar mesas de trabajo para la socialización de riesgos con los responsables de cada uno de los procesos, invitando a su revisión y actualización.</t>
  </si>
  <si>
    <t>1. Un (1) cronograma para la socialización de los riesgos con los procesos de la entidad, su revisión y actualización, para el segundo semestre del año.
2. Mesas de trabajo realizadas y sus soportes.</t>
  </si>
  <si>
    <t>Se evidenció incumplimiento de las responsabilidades generales de la Alta Dirección respecto a las revisiones a los informes de autoevaluación de riesgo y control sobre la matriz de riesgos institucional, por lo menos una vez al año, establecidas en el Manual Metodológico para la Administración del Riesgo.</t>
  </si>
  <si>
    <t xml:space="preserve">Se evidenció que no se han realizado ejercicios de autoevaluación a la Gestión de Riesgos por proceso y se requiere que los mismos sean presentados a la alta dirección para su análisis y toma de decisiones. </t>
  </si>
  <si>
    <t xml:space="preserve">1. Elaborar un documento con lineamientos sobre mecanismos de autoevaluación.
2. Elaborar una herramienta para el registro de los resultados sobre los ejercicios de autoevaluación en los procesos.
3. Divulgar y socializar el documento y la herramienta de autoevaluación.
4. Solicitar a los líderes de proceso la realización de un ejercicio de autoevaluación y revisión de los riesgos.
5. Consolidar resultados del ejercicio realizado y hacer la presentación a la alta dirección </t>
  </si>
  <si>
    <t>1. Un documento con lineamientos sobre mecanismos de autoevaluación.
2. Una herramienta para el registro de los resultados sobre los ejercicios de autoevaluación en los procesos.
3. Documento y herramienta publicados y socializados.
4. Informe consolidado con resultados del ejercicio de autoevaluación.</t>
  </si>
  <si>
    <t>Se evidenció incumplimiento de las responsabilidades generales de los líderes de proceso, respecto al seguimiento de los riesgos para los siguientes procesos: Producción de Televisión y Gestión del Talento Humano.</t>
  </si>
  <si>
    <t>Producción de Televisión (Misional)
Gestión del Talento Humano (Apoyo)</t>
  </si>
  <si>
    <t>Las actas no se identificaron adecuadamente al momento de la solicitud. La revisión se realizó pero no en una acta específica para Matriz de Riesgos. Se debe realizar esta con la periodicidad establecida por el Canal según el tipo riesgo.</t>
  </si>
  <si>
    <t xml:space="preserve">Realizar las actas de seguimiento específicas para el tema solicitado, en la periodicidad indicada y establecida en el Manual metodológico para la administración del Riesgo </t>
  </si>
  <si>
    <t xml:space="preserve">De mejora </t>
  </si>
  <si>
    <t>Número de seguimientos realizada/ número de seguimientos establecidos.</t>
  </si>
  <si>
    <t>Realizar el seguimiento establecido   en el Manual metodológico para la administración del Riesgo.</t>
  </si>
  <si>
    <t xml:space="preserve">Recursos Humanos </t>
  </si>
  <si>
    <t xml:space="preserve">Profesional de Recursos Humanos </t>
  </si>
  <si>
    <t>Se observó formato de solicitud de adición y/o prórroga para el contrato No. 335-2017 suscrito con Arrow Media Teck SAS que no se encuentra suscrita por el Director Operativo.</t>
  </si>
  <si>
    <r>
      <rPr>
        <sz val="9"/>
        <color rgb="FF000000"/>
        <rFont val="Tahoma"/>
        <family val="2"/>
      </rPr>
      <t>1. Revisar semestralmente la totalidad de firmas de todos los documentos del expediente contractual.</t>
    </r>
  </si>
  <si>
    <t>Se observó que para el contrato No. 326-2017 suscrito con Bernardo Duque Pineda a pesar de que la cláusula sexta - forma de pago estableció dos pagos, se evidenció que se realizó un pago por el valor total del contrato, sin que se evidencie documento de modificación de las cláusulas contractuales publicado en el Secop.</t>
  </si>
  <si>
    <t>Se evidenció una debilidad por parte de supervisor en el conocimiento de sus obligaciones, al certificar un pago de forma diferente a lo estipulado en el contrato.</t>
  </si>
  <si>
    <t>Realizar la circular y efectuar la respectiva socialización.</t>
  </si>
  <si>
    <t xml:space="preserve">El volumen de emisión y expedición de órdenes de pagos es la razón de la falta de las firmas en el documento establecido. </t>
  </si>
  <si>
    <t xml:space="preserve">Realizar verificación de las ordenes de pago al momento de archivar los documentos. </t>
  </si>
  <si>
    <t>Ordenes de pago revisadas/Ordenes de pago emitidas</t>
  </si>
  <si>
    <t>Órdenes de pago verificadas y firmadas</t>
  </si>
  <si>
    <t xml:space="preserve">Subdirectora Financiera </t>
  </si>
  <si>
    <t>2.Fecha seguimiento</t>
  </si>
  <si>
    <t>2.Evidencias o soportes ejecución acción de mejora</t>
  </si>
  <si>
    <t>2.Actividades realizadas  a la fecha</t>
  </si>
  <si>
    <t>2.Resultado del indicador</t>
  </si>
  <si>
    <t>2. % avance en ejecución de la meta</t>
  </si>
  <si>
    <t>2.Alerta</t>
  </si>
  <si>
    <t>2.Analisis - Seguimiento OCI</t>
  </si>
  <si>
    <t>2.Auditor que realizó el seguimiento</t>
  </si>
  <si>
    <t>3.Fecha seguimiento</t>
  </si>
  <si>
    <t>3.Evidencias o soportes ejecución acción de mejora</t>
  </si>
  <si>
    <t>3.Actividades realizadas  a la fecha</t>
  </si>
  <si>
    <t>3.Resultado del indicador</t>
  </si>
  <si>
    <t>3. % avance en ejecución de la meta</t>
  </si>
  <si>
    <t>3.Alerta</t>
  </si>
  <si>
    <t>3.Analisis - Seguimiento OCI</t>
  </si>
  <si>
    <t>3.Auditor que realizó el seguimiento</t>
  </si>
  <si>
    <t>4.Fecha seguimiento</t>
  </si>
  <si>
    <t>4.Evidencias o soportes ejecución acción de mejora</t>
  </si>
  <si>
    <t>4.Actividades realizadas  a la fecha</t>
  </si>
  <si>
    <t>4.Resultado del indicador</t>
  </si>
  <si>
    <t>4. % avance en ejecución de la meta</t>
  </si>
  <si>
    <t>4.Alerta</t>
  </si>
  <si>
    <t>4.Analisis - Seguimiento OCI</t>
  </si>
  <si>
    <t>4.Auditor que realizó el seguimiento</t>
  </si>
  <si>
    <t>(Escriba el nombre del Auditor que cierra la observación y/o hallazgo)</t>
  </si>
  <si>
    <t>SEGUNDO SEGUIMIENTO DE 2018</t>
  </si>
  <si>
    <t>TERCER SEGUIMIENTO DE 2018</t>
  </si>
  <si>
    <t>CUARTO SEGUIMIENTO DE 2018</t>
  </si>
  <si>
    <t>ABIERTA</t>
  </si>
  <si>
    <t>CERRADA</t>
  </si>
  <si>
    <r>
      <t xml:space="preserve">1. </t>
    </r>
    <r>
      <rPr>
        <sz val="9"/>
        <color theme="1"/>
        <rFont val="Tahoma"/>
        <family val="2"/>
      </rPr>
      <t xml:space="preserve">Falta de evidencia en el expediente contractual de la documentación que hace parte de los soportes de ejecución de contrato, incluyendo la allegada por medio de comunicación digital. </t>
    </r>
  </si>
  <si>
    <t>Número de actividades realizadas/1</t>
  </si>
  <si>
    <t xml:space="preserve">Contar con la totalidad de soportes en el expediente contractual de manera tal que se pueda evidenciar la trazabilidad que se ha tenido en la ejecución del mismo, incluidas las actividades o seguimientos que se presentan a través de medios de comunicación digital. </t>
  </si>
  <si>
    <t xml:space="preserve">1. Solicitar a Planeación la eliminación del instructivo para Legalización de Contratos AGCO-IN-001 versión IV.
2. Actualizar el Manual de Contratación, estableciendo los requisitos de perfeccionamiento y ejecución del contrato. </t>
  </si>
  <si>
    <t>Manual de contratación actualizado.</t>
  </si>
  <si>
    <t>RESUMEN PRIMER SEGUIMIENTO DE 2018</t>
  </si>
  <si>
    <r>
      <rPr>
        <b/>
        <sz val="9"/>
        <color theme="1"/>
        <rFont val="Tahoma"/>
        <family val="2"/>
      </rPr>
      <t xml:space="preserve">Análisis Subdirección Administrativa: 
</t>
    </r>
    <r>
      <rPr>
        <sz val="9"/>
        <color theme="1"/>
        <rFont val="Tahoma"/>
        <family val="2"/>
      </rPr>
      <t xml:space="preserve">1. Los servicios TIC se encuentran documentados en el plan estratégico de tecnologías de la información y las comunicaciones 2017-2020 de Canal Capital "numeral 5.4 servicios tecnológicos" pagina 25, aprobado en comité SIG el 27 de diciembre de 2017.
2. La identificación de los servicios TIC críticos se encuentran discriminados en el numeral 5.2 Uso y Apropiación Tecnológica, pagina 16  "Descripción de criticidad para servicios TIC" del Plan Estratégico de Tecnologías de la Información y las Comunicaciones 2017-2020 de Canal Capital. 
3. Se adjunta plan de acción de la oficina de sistemas 2018 el cual contempla las actividades referentes a las necesidades de mantenimiento preventivo y acciones correctivas de los servicios TIC (Centro de datos, equipos terminales de datos y subsistema de seguridad de la información), así como la contratación de servicios especializados en soporte de tercer nivel para datacenter. Contrato 267-2018 con objeto "se obliga con canal capital a prestar sus servicios de mantenimiento preventivo y correctivo a la infraestructura TI de Canal Capital, brindando soporte de nivel 3 de acuerdo a las especificaciones técnicas referidas por el Canal Capital".
</t>
    </r>
    <r>
      <rPr>
        <b/>
        <sz val="9"/>
        <color theme="1"/>
        <rFont val="Tahoma"/>
        <family val="2"/>
      </rPr>
      <t xml:space="preserve">
Análisis OCI: </t>
    </r>
    <r>
      <rPr>
        <sz val="9"/>
        <color theme="1"/>
        <rFont val="Tahoma"/>
        <family val="2"/>
      </rPr>
      <t xml:space="preserve">Se evidenció que el "Plan Estratégico de Tecnologías de la Información y las Comunicaciones PETIC" 2017-2020, código AGRI-SI-PL-001 documenta en el numeral 5.4. los servicios TIC y los servicios TIC críticos en el numeral 5.2.
Adicional se evidenció en el plan de acción de sistemas que se establecen actividades referentes a las necesidades de mantenimiento preventivo y acciones correctivas de los servicios TIC y la suscripción del contrato 267-2018, el cual tiene la finalidad de prestar servicios de mantenimiento preventivo y correctivo a la infraestructura TI de Canal Capital, brindando soporte de nivel 3.
Teniendo en cuenta que no se reportan actividades respecto al estudio de mercado para contingencia de centro de datos remotos para tomar decisiones de contratación la acción queda abierta.
</t>
    </r>
  </si>
  <si>
    <t>Marcela Morales</t>
  </si>
  <si>
    <r>
      <t xml:space="preserve">Avances CJ: </t>
    </r>
    <r>
      <rPr>
        <sz val="9"/>
        <color theme="1"/>
        <rFont val="Tahoma"/>
        <family val="2"/>
      </rPr>
      <t xml:space="preserve">1. Se estructuro por parte de la Coordinación Jurídica la matriz de riesgos contractuales, 2. Se realizó un taller a las diferentes dependencias del Canal sobre Riesgos previsibles y la matriz de riesgos contractuales, 3.Publicación en la Intranet de la Matriz de riesgos contractuales.
</t>
    </r>
    <r>
      <rPr>
        <b/>
        <sz val="9"/>
        <color theme="1"/>
        <rFont val="Tahoma"/>
        <family val="2"/>
      </rPr>
      <t xml:space="preserve">Análisis OCI: </t>
    </r>
    <r>
      <rPr>
        <sz val="9"/>
        <color theme="1"/>
        <rFont val="Tahoma"/>
        <family val="2"/>
      </rPr>
      <t xml:space="preserve">Se verificó la publicación de la matriz de riesgos del proceso - gestión jurídica y contractual en la siguiente ubicación: http://intranet.canalcapital.gov.co/MECI-SGC/ADMINISTRACIN%20DEL%20RIESGO/Forms/AllItems.aspx?RootFolder=%2FMECI%2DSGC%2FADMINISTRACIN%20DEL%20RIESGO%2FMatriz%20de%20riesgos&amp;FolderCTID=0x012000A97DD0EBC3403640BB49A995436FC2FB&amp;View={9D28529F-95BE-480E-A503-03F596A28EC3}.
No obstante, de conformidad con el folio 2 del documento de reporte de seguimiento al Plan de Mejoramiento, en correo electrónico del 19 de diciembre de 2017 emitido por la profesional universitaria del área jurídica Sohany Patricia Lara López , se plantea que la entidad no tiene la obligatoriedad de tener matriz de riesgos y que estos se plantean como Tips. Adicionalmente se ratifica esta situación en la presentación que se encuentra a folios 3 y 4, justificándose en el hecho de ser Canal Capital una empresa industrial y comercial del estado. Así mismo y en concordancia con la observación se considera importante que desde la entidad se adelante un análisis adecuado de la necesidad de establecer análisis de riesgos para los procesos contractuales más allá de la obligatoriedad normativa. </t>
    </r>
  </si>
  <si>
    <t xml:space="preserve">Nelson Rincón </t>
  </si>
  <si>
    <r>
      <rPr>
        <b/>
        <sz val="9"/>
        <color theme="1"/>
        <rFont val="Tahoma"/>
        <family val="2"/>
      </rPr>
      <t>Respuesta S. F.</t>
    </r>
    <r>
      <rPr>
        <sz val="9"/>
        <color theme="1"/>
        <rFont val="Tahoma"/>
        <family val="2"/>
      </rPr>
      <t xml:space="preserve">: Se elaboró y remitió memorando sobre la reiteración sobre el avalúo de los activos al Subdirector Administrativo mediante memorando 321 del 26 de enero del 2018.                                                                                                                                                     Como no se obtuvo alguna respuesta por el área, el pasado 10 de abril del 2018 se envió memorando para el Secretario General y Subdirector Administrativo, se solicitó remitir los avances realizados respecto al avalúo de los bienes de Canal Capital.
</t>
    </r>
    <r>
      <rPr>
        <b/>
        <sz val="9"/>
        <color theme="1"/>
        <rFont val="Tahoma"/>
        <family val="2"/>
      </rPr>
      <t>Análisis OCI</t>
    </r>
    <r>
      <rPr>
        <sz val="9"/>
        <color theme="1"/>
        <rFont val="Tahoma"/>
        <family val="2"/>
      </rPr>
      <t>: Teniendo en cuenta que desde la Subdirección Financiera se han adelantado los requerimientos correspondientes a los responsables para realizar la actualización de los valores de los activos desde la Oficina de Control Interno se incluirán estas dependencias como responsables de la acción propuesta para hacerlas parte del seguimiento.</t>
    </r>
  </si>
  <si>
    <t>Néstor Fernando Avella</t>
  </si>
  <si>
    <r>
      <rPr>
        <b/>
        <sz val="9"/>
        <color theme="1"/>
        <rFont val="Tahoma"/>
        <family val="2"/>
      </rPr>
      <t>Respuesta S. F.:</t>
    </r>
    <r>
      <rPr>
        <sz val="9"/>
        <color theme="1"/>
        <rFont val="Tahoma"/>
        <family val="2"/>
      </rPr>
      <t xml:space="preserve"> Se manifiesta el cumplimiento de la publicación de los Estados Financieros a marzo de 2018.
</t>
    </r>
    <r>
      <rPr>
        <b/>
        <sz val="9"/>
        <color theme="1"/>
        <rFont val="Tahoma"/>
        <family val="2"/>
      </rPr>
      <t>Análisis OCI</t>
    </r>
    <r>
      <rPr>
        <sz val="9"/>
        <color theme="1"/>
        <rFont val="Tahoma"/>
        <family val="2"/>
      </rPr>
      <t xml:space="preserve">: Como se observan en los soportes remitidos por la Subdirección Financiera se evidencia la publicación de los Estados Financieros mensuales del periodo septiembre de 2017 a marzo de 2018. Sin embargo y de conformidad con la acción establecida, no se evidenció el establecimiento de un cronograma en el cual se fije las fechas para publicar los EE.FF, para lo cual a la fecha solo se cuenta con la propuesta de actualización del procedimiento. </t>
    </r>
  </si>
  <si>
    <r>
      <rPr>
        <b/>
        <sz val="9"/>
        <color theme="1"/>
        <rFont val="Tahoma"/>
        <family val="2"/>
      </rPr>
      <t xml:space="preserve">Respuesta S. F.: </t>
    </r>
    <r>
      <rPr>
        <sz val="9"/>
        <color theme="1"/>
        <rFont val="Tahoma"/>
        <family val="2"/>
      </rPr>
      <t xml:space="preserve">Para lo corrido de este año se realizó reunión del Comité de Sostenibilidad Contable el pasado 25 de abril del 2018, pero en dicha reunión no se fijaron fechas para el cumplimiento de las acciones.
</t>
    </r>
    <r>
      <rPr>
        <b/>
        <sz val="9"/>
        <color theme="1"/>
        <rFont val="Tahoma"/>
        <family val="2"/>
      </rPr>
      <t>Análisis OCI:</t>
    </r>
    <r>
      <rPr>
        <sz val="9"/>
        <color theme="1"/>
        <rFont val="Tahoma"/>
        <family val="2"/>
      </rPr>
      <t xml:space="preserve"> Teniendo en cuenta la respuesta presentada por la Subdirección Financiera y la fecha de terminación la acción, esta se califica como incumplida. Por lo anterior, se solicita a la Subdirección reformular los plazos inicialmente establecidos y dar cumplimiento a lo establecido en la acción de mejora.</t>
    </r>
  </si>
  <si>
    <r>
      <rPr>
        <b/>
        <sz val="9"/>
        <color theme="1"/>
        <rFont val="Tahoma"/>
        <family val="2"/>
      </rPr>
      <t xml:space="preserve">Respuesta S. F.: </t>
    </r>
    <r>
      <rPr>
        <sz val="9"/>
        <color theme="1"/>
        <rFont val="Tahoma"/>
        <family val="2"/>
      </rPr>
      <t xml:space="preserve">Para lo corrido de este año se realizó reunión del Comité de Sostenibilidad Contable el pasado 25 de abril del 2018, pero en dicha reunión no se fijaron fechas para el cumplimiento de las acciones.
</t>
    </r>
    <r>
      <rPr>
        <b/>
        <sz val="9"/>
        <color theme="1"/>
        <rFont val="Tahoma"/>
        <family val="2"/>
      </rPr>
      <t xml:space="preserve">Análisis OCI: </t>
    </r>
    <r>
      <rPr>
        <sz val="9"/>
        <color theme="1"/>
        <rFont val="Tahoma"/>
        <family val="2"/>
      </rPr>
      <t>Teniendo en cuenta la respuesta presentada por la Subdirección Financiera y la fecha de terminación la acción, esta se califica como incumplida. Por lo anterior, se solicita a la Subdirección reformular los plazos inicialmente establecidos y dar cumplimiento a lo establecido en la acción de mejora.</t>
    </r>
  </si>
  <si>
    <r>
      <rPr>
        <b/>
        <sz val="9"/>
        <color theme="1"/>
        <rFont val="Tahoma"/>
        <family val="2"/>
      </rPr>
      <t>Análisis Subdirección Administrativa:</t>
    </r>
    <r>
      <rPr>
        <sz val="9"/>
        <color theme="1"/>
        <rFont val="Tahoma"/>
        <family val="2"/>
      </rPr>
      <t xml:space="preserve"> Se realiza una propuesta al procedimiento  AGRI-SA-PD-010 TOMA FÍSICA DE INVENTARIOS, incluyendo tiempos para la revisión de las novedades encontradas en la Toma Física de Inventarios, la propuesta es realizar  esta verificación cada 6 meses , se realizara el envío a planeación  para su publicación.
</t>
    </r>
    <r>
      <rPr>
        <b/>
        <sz val="9"/>
        <color theme="1"/>
        <rFont val="Tahoma"/>
        <family val="2"/>
      </rPr>
      <t xml:space="preserve">
Análisis OCI: </t>
    </r>
    <r>
      <rPr>
        <sz val="9"/>
        <color theme="1"/>
        <rFont val="Tahoma"/>
        <family val="2"/>
      </rPr>
      <t xml:space="preserve">Se evidenció el borrador del procedimiento "Toma física de inventarios" código AGRI-SA-PD-010, teniendo en cuenta que no se ha remitido el documento a Planeación, no es posible evidenciar su publicación y socialización. Así mismo, no se ha efectuado la verificación física de elementos programada, la acción queda abierta. </t>
    </r>
  </si>
  <si>
    <r>
      <rPr>
        <b/>
        <sz val="9"/>
        <color theme="1"/>
        <rFont val="Tahoma"/>
        <family val="2"/>
      </rPr>
      <t>Análisis Subdirección Administrativa:</t>
    </r>
    <r>
      <rPr>
        <sz val="9"/>
        <color theme="1"/>
        <rFont val="Tahoma"/>
        <family val="2"/>
      </rPr>
      <t xml:space="preserve"> Se encuentra el Borrador para la revisión del cambio de la Resolución de Comité de Inventarios. 
</t>
    </r>
    <r>
      <rPr>
        <b/>
        <sz val="9"/>
        <color theme="1"/>
        <rFont val="Tahoma"/>
        <family val="2"/>
      </rPr>
      <t xml:space="preserve">Análisis OCI: </t>
    </r>
    <r>
      <rPr>
        <sz val="9"/>
        <color theme="1"/>
        <rFont val="Tahoma"/>
        <family val="2"/>
      </rPr>
      <t>Se evidenció el borrador de la Resolución del Comité de Inventarios, sin embargo, la acción queda abierta teniendo en cuenta que no se ha remitido a planeación, no se ha publicado y efectuado su socialización.</t>
    </r>
    <r>
      <rPr>
        <b/>
        <sz val="9"/>
        <color theme="1"/>
        <rFont val="Tahoma"/>
        <family val="2"/>
      </rPr>
      <t xml:space="preserve">
</t>
    </r>
  </si>
  <si>
    <r>
      <rPr>
        <b/>
        <sz val="9"/>
        <color theme="1"/>
        <rFont val="Tahoma"/>
        <family val="2"/>
      </rPr>
      <t>Análisis Planeación:</t>
    </r>
    <r>
      <rPr>
        <sz val="9"/>
        <color theme="1"/>
        <rFont val="Tahoma"/>
        <family val="2"/>
      </rPr>
      <t xml:space="preserve"> Se realizó la actualización de la Resolución 036 de 2015 teniendo en cuenta los lineamientos definidos en el Decreto 1499 de 2017, el proyecto de modificación fue enviado para revisión al Jefe de Control Interno así como a la Secretaría General, los cuales dieron visto bueno para aprobación, producto de dicha modificación se creó la Resolución 040 de 2018. 
La Resolución fue aprobada el día 15 de marzo y fue publicada en la intranet el día 16 de marzo de 2018 y divulgada por boletín de comunicación interna. 
Está pendiente la socialización de la mencionada resolución en comité Institucional de Gestión y Desempeño.  </t>
    </r>
    <r>
      <rPr>
        <b/>
        <sz val="9"/>
        <color theme="1"/>
        <rFont val="Tahoma"/>
        <family val="2"/>
      </rPr>
      <t xml:space="preserve">
Análisis OCI: </t>
    </r>
    <r>
      <rPr>
        <sz val="9"/>
        <color theme="1"/>
        <rFont val="Tahoma"/>
        <family val="2"/>
      </rPr>
      <t xml:space="preserve">Se evidenció que la Resolución 036-2015 "Por la cual se reorganiza el Sistema Integrado de Gestión-SIG de Canal Capital y se dictan nuevas disposiciones"  fue modificada por la Resolución 040-2018 el 15 de marzo de 2018, así mismo se observó su publicación en la intranet y su divulgación mediante el correo del Canal. La acción queda abierta, debido a que está pendiente la socialización de la Resolución en Comité Institucional de Gestión y Desempeño.  </t>
    </r>
  </si>
  <si>
    <r>
      <rPr>
        <b/>
        <sz val="9"/>
        <color theme="1"/>
        <rFont val="Tahoma"/>
        <family val="2"/>
      </rPr>
      <t>Análisis Planeación:</t>
    </r>
    <r>
      <rPr>
        <sz val="9"/>
        <color theme="1"/>
        <rFont val="Tahoma"/>
        <family val="2"/>
      </rPr>
      <t xml:space="preserve"> Se realizó la actualización de la Resolución 036 de 2015 teniendo en cuenta los lineamientos definidos en el Decreto 1499 de 2017, el proyecto de modificación fue enviado para revisión al Jefe de Control Interno así como a la Secretaría General, los cuales dieron visto bueno para aprobación, producto de dicha modificación se creó la resolución 040 de 2018. 
La Resolución fue aprobada el día 15 de marzo y fue publicada en la intranet el día 16 de marzo de 2018 y divulgada por boletín de comunicación interna. 
Está pendiente la socialización de la mencionada resolución en Comité Institucional de Gestión y Desempeño.  </t>
    </r>
    <r>
      <rPr>
        <b/>
        <sz val="9"/>
        <color theme="1"/>
        <rFont val="Tahoma"/>
        <family val="2"/>
      </rPr>
      <t xml:space="preserve">
Análisis OCI: </t>
    </r>
    <r>
      <rPr>
        <sz val="9"/>
        <color theme="1"/>
        <rFont val="Tahoma"/>
        <family val="2"/>
      </rPr>
      <t xml:space="preserve">Se evidenció que la Resolución 036-2015 "Por la cual se reorganiza el Sistema Integrado de Gestión-SIG de Canal Capital y se dictan nuevas disposiciones"  fue modificada por la Resolución 040-2018 el 15 de marzo de 2018, así mismo se observó su publicación en la intranet y su divulgación mediante el correo del Canal. La acción queda abierta, debido a que está pendiente la socialización de la Resolución en Comité Institucional de Gestión y Desempeño.  </t>
    </r>
  </si>
  <si>
    <r>
      <t xml:space="preserve">Avances SG: </t>
    </r>
    <r>
      <rPr>
        <sz val="9"/>
        <color theme="1"/>
        <rFont val="Tahoma"/>
        <family val="2"/>
      </rPr>
      <t>Publicación Resolución 040 de 2018. En este documento se establecen las funciones del equipo técnico y la delegación se designará en el segundo  trimestre de la vigencia 2018 la cual se notificará mediante comunicación oficial.</t>
    </r>
    <r>
      <rPr>
        <b/>
        <sz val="9"/>
        <color theme="1"/>
        <rFont val="Tahoma"/>
        <family val="2"/>
      </rPr>
      <t xml:space="preserve">
Análisis OCI: </t>
    </r>
    <r>
      <rPr>
        <sz val="9"/>
        <color theme="1"/>
        <rFont val="Tahoma"/>
        <family val="2"/>
      </rPr>
      <t>Se verifica la evidencia remitida en la que en efecto se realiza la modificación de la Resolución 036 de 2015 en la cual, en el Capítulo III se establece el "Equipo Técnico Modelo Integrado de Planeación y Gestión - MIPG y sus funciones", Sin embargo, se presenta el incumplimiento de las fechas estipuladas para ejecución, al igual que no se presenta evidencia del desarrollo de las actividades No. 2 y 3 planteadas como solicitud de la información de las personas que apoyarán la implementación del subsistema a cada líder y el seguimiento a la solicitud realizada respectivamente.</t>
    </r>
  </si>
  <si>
    <t>Jizeth González</t>
  </si>
  <si>
    <r>
      <rPr>
        <b/>
        <sz val="9"/>
        <color theme="1"/>
        <rFont val="Tahoma"/>
        <family val="2"/>
      </rPr>
      <t xml:space="preserve">Análisis OCI: </t>
    </r>
    <r>
      <rPr>
        <sz val="9"/>
        <color theme="1"/>
        <rFont val="Tahoma"/>
        <family val="2"/>
      </rPr>
      <t xml:space="preserve">No se reportaron soportes que permitan evidenciar avances en la ejecución de la actividad propuesta. </t>
    </r>
  </si>
  <si>
    <r>
      <t xml:space="preserve">Avance Prod: </t>
    </r>
    <r>
      <rPr>
        <sz val="9"/>
        <color theme="1"/>
        <rFont val="Tahoma"/>
        <family val="2"/>
      </rPr>
      <t xml:space="preserve">Entre Febrero y marzo revisé junto con servicios generales el inventario asignado a mí, esto con el fin de cumplir con esta acción y además con el ánimo de determinar qué de mi inventario se puede trasladar a los contratistas que en realidad lo usan, eso sí con previa autorización de secretaría general.
</t>
    </r>
    <r>
      <rPr>
        <b/>
        <sz val="9"/>
        <color theme="1"/>
        <rFont val="Tahoma"/>
        <family val="2"/>
      </rPr>
      <t xml:space="preserve">Análisis OCI: </t>
    </r>
    <r>
      <rPr>
        <sz val="9"/>
        <color theme="1"/>
        <rFont val="Tahoma"/>
        <family val="2"/>
      </rPr>
      <t xml:space="preserve">Se verifica la evidencia dentro de la cual se encuentra el acta de reunión del 18 de octubre de 2017 en la que se da la explicación de la toma física de inventario lo que daría cumplimiento a la primer acción planteada, en cuanto a la segunda acción se presenta el inventario actualizado entre los meses de enero y febrero, dentro del que se modifican las existencias y estados de los equipos a cargo de la coordinación de producción; dado que la acción se establece como un ejercicio semestral, se valora con la alerta de </t>
    </r>
    <r>
      <rPr>
        <b/>
        <sz val="9"/>
        <color theme="1"/>
        <rFont val="Tahoma"/>
        <family val="2"/>
      </rPr>
      <t>"En Proceso",</t>
    </r>
    <r>
      <rPr>
        <sz val="9"/>
        <color theme="1"/>
        <rFont val="Tahoma"/>
        <family val="2"/>
      </rPr>
      <t xml:space="preserve"> manteniendo el compromiso de que durante los meses restantes se debe ejecutar una verificación del inventario que permita dar cumplimiento a la acción planteada. 
Por otra parte, la acción descrita como capacitación a los líderes de los equipos en cuanto al procedimiento de traslados de equipos se evidencia, que esta se llevo a cabo el 17 de noviembre de 2017, sin embargo, al estar programada para ejecución de manera semestral, queda pendiente una capacitación con fecha limite 30 de Julio de 2018, de conformidad con lo establecido en el presente Plan.</t>
    </r>
  </si>
  <si>
    <r>
      <t xml:space="preserve">Análisis Subdirección Administrativa: </t>
    </r>
    <r>
      <rPr>
        <sz val="9"/>
        <color theme="1"/>
        <rFont val="Tahoma"/>
        <family val="2"/>
      </rPr>
      <t xml:space="preserve">Se realizó capacitación por parte del Área de Servicios Administrativos. 
</t>
    </r>
    <r>
      <rPr>
        <b/>
        <sz val="9"/>
        <color theme="1"/>
        <rFont val="Tahoma"/>
        <family val="2"/>
      </rPr>
      <t xml:space="preserve">Análisis OCI: </t>
    </r>
    <r>
      <rPr>
        <sz val="9"/>
        <color theme="1"/>
        <rFont val="Tahoma"/>
        <family val="2"/>
      </rPr>
      <t>Se evidenciaron las siguientes  actas de capacitación relacionada con los procedimientos del área de servicios administrativos e ingreso de elementos a la plataforma Kardex:
a. Acta del 12-09-2017 - Servicios Administrativos.
b. Acta del 23-10-2017 - Programación.
c. Acta del 23-10-2017- Gerencia.
d. Acta del 26-10-2017- Ventas y Mercadeo.
e. Acta del 26-10-2017- Recursos Humanos.
f.  Acta del 26-10-2017- Área Técnica.
g. Acta del 27-10-2017- Dirección Operativa.
h. Acta del 01-09-2017-Control Interno, Subdirección Financiera.
i.  Acta del 27-06-2017 - Sistemas
j.  Acta del 17-11-2017-Producción
k. Acta del 06-10-2017- Sistemas
Es importante reprogramar el tiempo de la acción para el cabal cumplimiento de lo planteado, teniendo en cuenta que se establecieron capacitaciones una vez cada semestre y para la vigencia 2017 no se realizaron con todos los supervisores, adicional para la vigencia 2018 no se reportaron actividades, por lo tanto la acción queda abierta.</t>
    </r>
  </si>
  <si>
    <r>
      <rPr>
        <b/>
        <sz val="9"/>
        <color theme="1"/>
        <rFont val="Tahoma"/>
        <family val="2"/>
      </rPr>
      <t xml:space="preserve">Análisis Subdirección Administrativa:
</t>
    </r>
    <r>
      <rPr>
        <sz val="9"/>
        <color theme="1"/>
        <rFont val="Tahoma"/>
        <family val="2"/>
      </rPr>
      <t xml:space="preserve">1.Se realizó la creación de formato para los elementos que se van a dar de baja AGRI-SA-FT-050
2. Se envío del nuevo formato al SIG
3. Se realiza la socializar el nuevo formato
4. Se realiza la modificación de procedimiento AGRI-SA-PD-009 BAJA DE BIENES
5. Revisión del nuevo procedimiento por parte del líder del proceso
6. Aprobación del nuevo procedimiento por parte del líder del proceso
7. Envío del nuevo procedimiento para inclusión al SIG
8. Socializar el nuevo procedimiento
9. se Realiza la Creación del formato  de los bienes que se van a dar de baja publicado en la Intranet .AGRI-SA-FT-050
10. se actualiza el procedimiento en diciembre de 2017 AGRI -SA-PD-009.
</t>
    </r>
    <r>
      <rPr>
        <b/>
        <sz val="9"/>
        <color theme="1"/>
        <rFont val="Tahoma"/>
        <family val="2"/>
      </rPr>
      <t>Análisis OCI:</t>
    </r>
    <r>
      <rPr>
        <sz val="9"/>
        <color theme="1"/>
        <rFont val="Tahoma"/>
        <family val="2"/>
      </rPr>
      <t xml:space="preserve"> Se evidenció el formato Planilla de Verificación de Elementos para Proceso de Baja código AGRI-SA-FT-050, que se encuentra publicado en la intranet de la entidad. Así mismo, se evidenció publicado en la intranet del Canal el procedimiento "Gestión de Recursos y Administración de la Información" AGRI-SA-PD-009 en su versión No. 10, con última fecha de modificación del 15-12-2017 indicándose en la descripción del cambio: "Versión 10: Se actualiza el procedimiento en cumplimiento de lo establecido en el plan de mejoramiento de la entidad; se actualizan las políticas de operación del procedimiento y se modifica la actividad 2, en la cual se incluye el uso del formato AGRI-SA-FT-050 PLANILLA DE VERIFICACIÓN DE ELEMENTOS PARA PROCESO DE BAJA". De conformidad con lo anterior se da cumplimiento a las acciones planteadas.</t>
    </r>
  </si>
  <si>
    <r>
      <rPr>
        <b/>
        <sz val="9"/>
        <color theme="1"/>
        <rFont val="Tahoma"/>
        <family val="2"/>
      </rPr>
      <t>Avances CJ:</t>
    </r>
    <r>
      <rPr>
        <sz val="9"/>
        <color theme="1"/>
        <rFont val="Tahoma"/>
        <family val="2"/>
      </rPr>
      <t xml:space="preserve"> 1. El día 23 de marzo de 2018, se realizó la revisión documental trimestral de los expedientes de la vigencia 2017.
</t>
    </r>
    <r>
      <rPr>
        <b/>
        <sz val="9"/>
        <color theme="1"/>
        <rFont val="Tahoma"/>
        <family val="2"/>
      </rPr>
      <t>Análisis OCI:</t>
    </r>
    <r>
      <rPr>
        <sz val="9"/>
        <color theme="1"/>
        <rFont val="Tahoma"/>
        <family val="2"/>
      </rPr>
      <t xml:space="preserve"> Se evidenció cumplimiento parcial. Se requiere verificar la periodicidad de esta revisión. Es importante tener en cuenta que la revisión periódica se deberá realizar a los expedientes que se constituyan en la presente vigencia. Se califica como incumplida teniendo en cuenta que a la fecha la acción ya se en cuenta vencida y no se ha logrado su cumplimiento total.</t>
    </r>
  </si>
  <si>
    <r>
      <t xml:space="preserve">Análisis OCI: </t>
    </r>
    <r>
      <rPr>
        <sz val="9"/>
        <color theme="1"/>
        <rFont val="Tahoma"/>
        <family val="2"/>
      </rPr>
      <t xml:space="preserve">Teniendo en cuenta que esta actividad inicio en diciembre de 2017 y que a la fecha no se reporta avance, se requiere dar prioridad al desarrollo de las actividades planteadas a fin de no incumplir con lo programado
</t>
    </r>
  </si>
  <si>
    <r>
      <rPr>
        <b/>
        <sz val="9"/>
        <color theme="1"/>
        <rFont val="Tahoma"/>
        <family val="2"/>
      </rPr>
      <t xml:space="preserve">Avances CJ: </t>
    </r>
    <r>
      <rPr>
        <sz val="9"/>
        <color theme="1"/>
        <rFont val="Tahoma"/>
        <family val="2"/>
      </rPr>
      <t xml:space="preserve">Se ha realizado la verificación mensual de las publicaciones realizadas en el portal único de contratación del SECOP.
</t>
    </r>
    <r>
      <rPr>
        <b/>
        <sz val="9"/>
        <color theme="1"/>
        <rFont val="Tahoma"/>
        <family val="2"/>
      </rPr>
      <t xml:space="preserve">Análisis OCI: </t>
    </r>
    <r>
      <rPr>
        <sz val="9"/>
        <color theme="1"/>
        <rFont val="Tahoma"/>
        <family val="2"/>
      </rPr>
      <t xml:space="preserve">A folios 28 -56 del reporte de seguimiento al Plan de mejoramiento se evidenció el desarrollo de las actividades tendientes a dar cumplimiento a esta actividad . No obstante, se recomienda que se organice la información en paquetes de reportes mensuales, ya que la acción de mejoramiento planteo a verificación mensual de las publicaciones que se hagan en el SECOP, por lo tanto, la acción se califica con una alerta de "En Proceso". </t>
    </r>
  </si>
  <si>
    <r>
      <t xml:space="preserve">Avance CJ: </t>
    </r>
    <r>
      <rPr>
        <sz val="9"/>
        <color theme="1"/>
        <rFont val="Tahoma"/>
        <family val="2"/>
      </rPr>
      <t>Se ha realizado la verificación mensual de las publicaciones realizadas en el portal único de contratación del SECOP.</t>
    </r>
    <r>
      <rPr>
        <b/>
        <sz val="9"/>
        <color theme="1"/>
        <rFont val="Tahoma"/>
        <family val="2"/>
      </rPr>
      <t xml:space="preserve">
Análisis OCI: </t>
    </r>
    <r>
      <rPr>
        <sz val="9"/>
        <color theme="1"/>
        <rFont val="Tahoma"/>
        <family val="2"/>
      </rPr>
      <t>Se requiere realizar análisis de la actividad ya que no se esta reportando conforme a lo programado, ya que no se evidencia información relacionada con las modificaciones contractuales (adiciones, prorrogas, entre otros)</t>
    </r>
  </si>
  <si>
    <r>
      <rPr>
        <b/>
        <sz val="9"/>
        <color theme="1"/>
        <rFont val="Tahoma"/>
        <family val="2"/>
      </rPr>
      <t xml:space="preserve">Respuesta S. F.: </t>
    </r>
    <r>
      <rPr>
        <sz val="9"/>
        <color theme="1"/>
        <rFont val="Tahoma"/>
        <family val="2"/>
      </rPr>
      <t xml:space="preserve">El 25 de enero de 2018, se reunieron en la Oficina de Atención al Ciudadano, la Profesional Universitario de Ventas y Mercadeo, la Profesional Universitario de Facturación y la  Auxiliar de Atención al Ciudadano, con el fin de validar que la información publicada (tarifa del servicio de copiado) corresponda a las tarifas aprobadas mediante Resolución No. 005-2017 del Canal. 
Luego de surtida la verificación correspondiente, se encontró que el valor publicado en la Guía de Trámites del Distrito, efectivamente corresponde al valor autorizado y actualizado según artículo décimo sexto de la Resolución No. 005-2017.
Posteriormente, (realizando el seguimiento respectivo), se  evidenciaron dos consignaciones efectuadas los días 21 y 26 de febrero, por concepto de servicios de copiado, cuyos valores no correspondían al valor publicado previamente, razón por la cual la Profesional de Facturación envió correo electrónico los días 22 y 27 de febrero, a la Auxiliar de Atención al Ciudadano, informando la situación presentada para que se realicen los correctivos necesarios antes de la facturación.
A la fecha, La facturación expedida por concepto de copias,   es acorde con la tarifa real del servicio. 
</t>
    </r>
    <r>
      <rPr>
        <b/>
        <sz val="9"/>
        <color theme="1"/>
        <rFont val="Tahoma"/>
        <family val="2"/>
      </rPr>
      <t xml:space="preserve"> Análisis OCI:</t>
    </r>
    <r>
      <rPr>
        <sz val="9"/>
        <color theme="1"/>
        <rFont val="Tahoma"/>
        <family val="2"/>
      </rPr>
      <t xml:space="preserve"> Se realizó la revisión de las evidencias remitidas por parte de la Subdirección Financiera en las cuales se observa la realización de la reunión propuesta en la Acción de Mejora, así mismo se observó en las facturas remitidas el cumplimiento del tarifario para la solicitud de copias.</t>
    </r>
  </si>
  <si>
    <r>
      <t xml:space="preserve">Avance VM: </t>
    </r>
    <r>
      <rPr>
        <sz val="9"/>
        <color theme="1"/>
        <rFont val="Tahoma"/>
        <family val="2"/>
      </rPr>
      <t xml:space="preserve">Se hizo una reunión con Nuevos negocios en la cual se propuso crear un Base de datos de Clientes para todas las líneas comerciales del Canal (Área Ventas y Mercadeo, Ventas Privadas y Nuevos Negocios) la cual se solicito a sistemas subir en Drive y se envío correo desde el área de Ventas y Mercadeo con la ruta y permisos para ser aplicada desde la fecha de creación.
</t>
    </r>
    <r>
      <rPr>
        <b/>
        <sz val="9"/>
        <color theme="1"/>
        <rFont val="Tahoma"/>
        <family val="2"/>
      </rPr>
      <t xml:space="preserve">Análisis OCI: </t>
    </r>
    <r>
      <rPr>
        <sz val="9"/>
        <color theme="1"/>
        <rFont val="Tahoma"/>
        <family val="2"/>
      </rPr>
      <t xml:space="preserve">Se verifica que mediante acta de reunión del 1 de marzo de 2018 entre las dependencias de Comercialización, Nuevos Negocios y Planeación se concertó la formalización de una base de datos Clientes en el SIG, para lo cual como soporte de creación y socialización a los interesados se remite la evidencia de publicación en la intranet, así como un correo electrónico el día 05 de abril de 2018, en el que se dan a conocer los permisos de uso y modificación para cada dependencia y como soporte de utilización de esta base se registra el historial de modificaciones entre los meses de abril y mayo. </t>
    </r>
  </si>
  <si>
    <r>
      <rPr>
        <b/>
        <sz val="9"/>
        <color theme="1"/>
        <rFont val="Tahoma"/>
        <family val="2"/>
      </rPr>
      <t xml:space="preserve">Avance VM: </t>
    </r>
    <r>
      <rPr>
        <sz val="9"/>
        <color theme="1"/>
        <rFont val="Tahoma"/>
        <family val="2"/>
      </rPr>
      <t xml:space="preserve">Se hizo una reunión con Nuevos negocios y se concluyo que se debía crear un procedimiento nuevo para ellos ya que el procedimiento actual de comercialización no se articulaba con las actividades realizadas por ellos y por su dinámica.
</t>
    </r>
    <r>
      <rPr>
        <b/>
        <sz val="9"/>
        <color theme="1"/>
        <rFont val="Tahoma"/>
        <family val="2"/>
      </rPr>
      <t xml:space="preserve">Análisis OCI: </t>
    </r>
    <r>
      <rPr>
        <sz val="9"/>
        <color theme="1"/>
        <rFont val="Tahoma"/>
        <family val="2"/>
      </rPr>
      <t xml:space="preserve">Mediante acta de reunión del 1 de marzo de 2018 entre las dependencias de Comercialización, Nuevos Negocios y Planeación se concertó la articulación de las actividades de BTL en el procedimiento MCOM – PD – 002 Versión 8 Gestión Comercial y Ventas, sin embargo, para alcanzar la meta propuesta de actualización del procedimiento, no se presenta evidencia de su publicación y versión final constituida. 
Teniendo en cuenta el tiempo establecido para la acción el cual va hasta el 31 de Julio de 2018 y la meta planteada, se califica con alerta de </t>
    </r>
    <r>
      <rPr>
        <b/>
        <sz val="9"/>
        <color theme="1"/>
        <rFont val="Tahoma"/>
        <family val="2"/>
      </rPr>
      <t>"En Proceso".</t>
    </r>
  </si>
  <si>
    <r>
      <rPr>
        <b/>
        <sz val="9"/>
        <color theme="1"/>
        <rFont val="Tahoma"/>
        <family val="2"/>
      </rPr>
      <t>Avance Prog</t>
    </r>
    <r>
      <rPr>
        <sz val="9"/>
        <color theme="1"/>
        <rFont val="Tahoma"/>
        <family val="2"/>
      </rPr>
      <t xml:space="preserve">: Se realizó la reunión para la socialización de los parámetros de calidad para la entrega de programas y/o cápsulas al área de programación donde se incluyeron los requerimientos técnicos (audio y video). Avance 2: Se enviaron correos electrónicos a las áreas comerciales del Canal para socializar el formato MDCC-FT-022 de Control de Calidad. La acción 3 - POR EJECUTAR: El procedimiento EPLE-PD-014 es un  proceso que se debe actualizar desde el área de Planeación en conjunto con todas las áreas del Canal, por lo que estamos revisando las acciones de Programación para determinar las actualizaciones que se deben realizar.
</t>
    </r>
    <r>
      <rPr>
        <b/>
        <sz val="9"/>
        <color theme="1"/>
        <rFont val="Tahoma"/>
        <family val="2"/>
      </rPr>
      <t xml:space="preserve">Análisis OCI: </t>
    </r>
    <r>
      <rPr>
        <sz val="9"/>
        <color theme="1"/>
        <rFont val="Tahoma"/>
        <family val="2"/>
      </rPr>
      <t xml:space="preserve">El acta de reunión por la cual se efectúa la socialización de los parámetros de calidad y el formato MDCC-FT-022 Control de Calidad se lleva a cabo el día 19 de abril de 2018 al área de programación, de acuerdo a lo planteado en la primer acción. Sin embargo, para la segunda acción sobre la socialización del formato a las áreas comerciales no se evidencia correo o acta de reunión que de cumplimiento a la acción propuesta a la fecha, teniendo en cuenta el período estimado para su ejecución. Por último, en cuanto a la actualización del procedimiento, no se remite evidencia de avances que den cuenta de la ejecución de las fases de actualización o la planeación de esta al interior del grupo, por lo que la acción queda en alerta de </t>
    </r>
    <r>
      <rPr>
        <b/>
        <sz val="9"/>
        <color theme="1"/>
        <rFont val="Tahoma"/>
        <family val="2"/>
      </rPr>
      <t>"En Proceso".</t>
    </r>
  </si>
  <si>
    <r>
      <rPr>
        <b/>
        <sz val="9"/>
        <color theme="1"/>
        <rFont val="Tahoma"/>
        <family val="2"/>
      </rPr>
      <t xml:space="preserve">Avance VM: </t>
    </r>
    <r>
      <rPr>
        <sz val="9"/>
        <color theme="1"/>
        <rFont val="Tahoma"/>
        <family val="2"/>
      </rPr>
      <t xml:space="preserve">Se adelanto la propuesta de formato por parte del área pero aún no esta finalizado y aprobado por el área de planeación.
</t>
    </r>
    <r>
      <rPr>
        <b/>
        <sz val="9"/>
        <color theme="1"/>
        <rFont val="Tahoma"/>
        <family val="2"/>
      </rPr>
      <t xml:space="preserve">Análisis OCI: </t>
    </r>
    <r>
      <rPr>
        <sz val="9"/>
        <color theme="1"/>
        <rFont val="Tahoma"/>
        <family val="2"/>
      </rPr>
      <t xml:space="preserve">No se registran evidencias con las que se pueda soportar la creación del formato de recibido del bien y/o servicio para inclusión en el SIG. </t>
    </r>
  </si>
  <si>
    <r>
      <rPr>
        <b/>
        <sz val="9"/>
        <color theme="1"/>
        <rFont val="Tahoma"/>
        <family val="2"/>
      </rPr>
      <t xml:space="preserve">Avance VM: </t>
    </r>
    <r>
      <rPr>
        <sz val="9"/>
        <color theme="1"/>
        <rFont val="Tahoma"/>
        <family val="2"/>
      </rPr>
      <t xml:space="preserve">Teniendo en cuenta que por la Ley de Garantías Canal Capital no puede suscribir ningún tipo de contrato, convenio y/o orden de servicio de manera Directa, no se contemplo equipo comercial para el primer semestre del año, razón por la cuál la socialización de la resolución y la capacitación al equipo se solicitará a partir del 18 de Junio de 2018.
</t>
    </r>
    <r>
      <rPr>
        <b/>
        <sz val="9"/>
        <color theme="1"/>
        <rFont val="Tahoma"/>
        <family val="2"/>
      </rPr>
      <t xml:space="preserve">Análisis OCI: </t>
    </r>
    <r>
      <rPr>
        <sz val="9"/>
        <color theme="1"/>
        <rFont val="Tahoma"/>
        <family val="2"/>
      </rPr>
      <t xml:space="preserve">Dado que no se estableció para el primer semestre un equipo para la dependencia de Ventas y Mercadeo, no se efectúa la socialización de la Resolución 127 de 2016, manual de contratación, supervisión e interventoría; así como tampoco se convocó a capacitación, teniendo en cuenta los avances registrados se espera que en el segundo semestre se dé inicio a la ejecución de las actividades planteadas. La acción se califica con alerta de </t>
    </r>
    <r>
      <rPr>
        <b/>
        <sz val="9"/>
        <color theme="1"/>
        <rFont val="Tahoma"/>
        <family val="2"/>
      </rPr>
      <t xml:space="preserve">"Sin Iniciar". </t>
    </r>
  </si>
  <si>
    <r>
      <rPr>
        <b/>
        <sz val="9"/>
        <color theme="1"/>
        <rFont val="Tahoma"/>
        <family val="2"/>
      </rPr>
      <t xml:space="preserve">Análisis Subdirección Administrativa:
</t>
    </r>
    <r>
      <rPr>
        <sz val="9"/>
        <color theme="1"/>
        <rFont val="Tahoma"/>
        <family val="2"/>
      </rPr>
      <t xml:space="preserve">1.Se realizaron las  Capacitaciones  a los supervisores de contratos y/o responsables de adquisiciones, acerca del procedimiento de salida  de elementos al almacén.
2. Se Realiza el envío de un correo electrónico a los supervisores de contratos, en donde se indique el procedimiento a seguir para la salida de un elemento al área de almacén.
</t>
    </r>
    <r>
      <rPr>
        <b/>
        <sz val="9"/>
        <color theme="1"/>
        <rFont val="Tahoma"/>
        <family val="2"/>
      </rPr>
      <t xml:space="preserve">Análisis OCI: </t>
    </r>
    <r>
      <rPr>
        <sz val="9"/>
        <color theme="1"/>
        <rFont val="Tahoma"/>
        <family val="2"/>
      </rPr>
      <t>Se evidenciaron las siguientes  actas de capacitación relacionada con los procedimientos del área de servicios administrativos e ingreso de elementos a la plataforma Kardex:
a. Acta del 12-09-2017 - Servicios Administrativos.
b. Acta del 23-10-2017 - Programación.
c. Acta del 23-10-2017- Gerencia.
d. Acta del 26-10-2017- Ventas y Mercadeo.
e. Acta del 26-10-2017- Recursos Humanos.
f.  Acta del 26-10-2017- Área Técnica.
g. Acta del 27-10-2017- Dirección Operativa.
h. Acta del 01-09-2017-Control Interno, Subdirección Financiera.
i.  Acta del 27-06-2017 - Sistemas
Sin embargo, no se observó la capacitación a todos los supervisores, ni el correo electrónico periódicamente a los supervisores de contratos, en donde se indique el procedimiento a seguir para la salida de un elemento, por lo tanto la acción queda abierta.</t>
    </r>
  </si>
  <si>
    <r>
      <t xml:space="preserve">Avances VM: </t>
    </r>
    <r>
      <rPr>
        <sz val="9"/>
        <color theme="1"/>
        <rFont val="Tahoma"/>
        <family val="2"/>
      </rPr>
      <t xml:space="preserve">Se adjuntan las cotizaciones que se han adelantado con los formatos incluidos en el SIG.
</t>
    </r>
    <r>
      <rPr>
        <b/>
        <sz val="9"/>
        <color theme="1"/>
        <rFont val="Tahoma"/>
        <family val="2"/>
      </rPr>
      <t xml:space="preserve">Análisis OCI: </t>
    </r>
    <r>
      <rPr>
        <sz val="9"/>
        <color theme="1"/>
        <rFont val="Tahoma"/>
        <family val="2"/>
      </rPr>
      <t xml:space="preserve">Se efectúa la validación de las cotizaciones remitidas en los formatos establecidos MCOM-FT-014 COTIZACIÓN VENTAS PÚBLICAS correspondiente a:
* COT 007 UNIVERSIDAD DISTRITAL
* COT 011 LOCUTOR SED
* COT 016 RENDICIÓN DE CUENTAS - ETB 
y MCOM-FT-015 COTIZACIÓN VENTAS PRIVADAS a COT 002 FUNIPACIFICO, sin embargo, frente al formato MCOM-FT-016 COTIZACIÓN NUEVOS NEGOCIOS no se evidencia su aplicación razón por la cual la dependencia de Nuevos Negocios aseguró "que no se ha dado uso al formato, debido a que no se han presentado cotizaciones en el periodo mencionado". </t>
    </r>
  </si>
  <si>
    <r>
      <rPr>
        <b/>
        <sz val="9"/>
        <color theme="1"/>
        <rFont val="Tahoma"/>
        <family val="2"/>
      </rPr>
      <t>Avance Prog: 1. AVANCE:</t>
    </r>
    <r>
      <rPr>
        <sz val="9"/>
        <color theme="1"/>
        <rFont val="Tahoma"/>
        <family val="2"/>
      </rPr>
      <t xml:space="preserve"> Se envió el correo con las especificaciones técnicas (audio y video) para que sea incluido dentro de las observaciones de la cotización cuando sea enviado a emisión de programas.</t>
    </r>
    <r>
      <rPr>
        <b/>
        <sz val="9"/>
        <color theme="1"/>
        <rFont val="Tahoma"/>
        <family val="2"/>
      </rPr>
      <t xml:space="preserve"> 2. AVANCE:</t>
    </r>
    <r>
      <rPr>
        <sz val="9"/>
        <color theme="1"/>
        <rFont val="Tahoma"/>
        <family val="2"/>
      </rPr>
      <t xml:space="preserve"> En los correos electrónicos enviados a las áreas comerciales del Canal se socializaron los parámetros técnicos y de calidad que deben traer los programas y/o cápsulas a emitir. </t>
    </r>
    <r>
      <rPr>
        <b/>
        <sz val="9"/>
        <color theme="1"/>
        <rFont val="Tahoma"/>
        <family val="2"/>
      </rPr>
      <t>3. AVANCE:</t>
    </r>
    <r>
      <rPr>
        <sz val="9"/>
        <color theme="1"/>
        <rFont val="Tahoma"/>
        <family val="2"/>
      </rPr>
      <t xml:space="preserve"> En los correos electrónicos enviados a las áreas comerciales del Canal se socializaron los parámetros técnicos y de calidad que deben traer los programas y/o cápsulas a emitir.
</t>
    </r>
    <r>
      <rPr>
        <b/>
        <sz val="9"/>
        <color theme="1"/>
        <rFont val="Tahoma"/>
        <family val="2"/>
      </rPr>
      <t xml:space="preserve">Análisis OCI: </t>
    </r>
    <r>
      <rPr>
        <sz val="9"/>
        <color theme="1"/>
        <rFont val="Tahoma"/>
        <family val="2"/>
      </rPr>
      <t xml:space="preserve">El envío de las especificaciones técnicas  de audio y video para inclusión en las cotizaciones no se evidencia dentro de los correos remitidos puesto que estos dan cuenta de los parámetros técnicos sin hacer mención de inclusión en los documentos de cotización, frente a la socialización de los parámetros técnicos de calidad para emisión de programas y/o capsulas  se efectuó de manera parcial a las áreas comerciales del canal vía correo electrónico durante el período establecido para la ejecución de las actividades, de igual manera no se remite evidencia que de cumplimiento al encuentro entre el área de programación y el área comercial para la inclusión del punto de control donde se indiquen en las cotizaciones y los parámetros técnicos en el procedimiento Gestión Comercial y Ventas, por lo que la acción queda en alerta de </t>
    </r>
    <r>
      <rPr>
        <b/>
        <sz val="9"/>
        <color theme="1"/>
        <rFont val="Tahoma"/>
        <family val="2"/>
      </rPr>
      <t>"En Proceso".</t>
    </r>
  </si>
  <si>
    <r>
      <t xml:space="preserve">Avances VM: </t>
    </r>
    <r>
      <rPr>
        <sz val="9"/>
        <color theme="1"/>
        <rFont val="Tahoma"/>
        <family val="2"/>
      </rPr>
      <t xml:space="preserve">Se adjuntan las cotizaciones que se han adelantado con los formatos incluidos en el SIG.
</t>
    </r>
    <r>
      <rPr>
        <b/>
        <sz val="9"/>
        <color theme="1"/>
        <rFont val="Tahoma"/>
        <family val="2"/>
      </rPr>
      <t xml:space="preserve">Análisis OCI: </t>
    </r>
    <r>
      <rPr>
        <sz val="9"/>
        <color theme="1"/>
        <rFont val="Tahoma"/>
        <family val="2"/>
      </rPr>
      <t xml:space="preserve">Se efectúa la validación de las cotizaciones remitidas en los formatos establecidos MCOM-FT-014 COTIZACIÓN VENTAS PÚBLICAS correspondiente a:
* COT 007 UNIVERSIDAD DISTRITAL
* COT 011 LOCUTOR SED
* COT 016 RENDICIÓN DE CUENTAS - ETB 
y MCOM-FT-015 COTIZACIÓN VENTAS PRIVADAS a COT 002 FUNIPACIFICO, sin embargo, frente al formato MCOM-FT-016 COTIZACIÓN NUEVOS NEGOCIOS no se evidencia su aplicación razón por la cual la dependencia de Nuevos Negocios aseguró "que no se ha dado uso al formato debido a que no se han presentado cotizaciones en el periodo mencionado". </t>
    </r>
  </si>
  <si>
    <r>
      <rPr>
        <b/>
        <sz val="9"/>
        <color theme="1"/>
        <rFont val="Tahoma"/>
        <family val="2"/>
      </rPr>
      <t xml:space="preserve">Avance CJ: </t>
    </r>
    <r>
      <rPr>
        <sz val="9"/>
        <color theme="1"/>
        <rFont val="Tahoma"/>
        <family val="2"/>
      </rPr>
      <t xml:space="preserve">1. Se realizó reunión para identificar los ajustes que se deben efectuar al manual de contratación.
</t>
    </r>
    <r>
      <rPr>
        <b/>
        <sz val="9"/>
        <color theme="1"/>
        <rFont val="Tahoma"/>
        <family val="2"/>
      </rPr>
      <t xml:space="preserve">Análisis OCI: </t>
    </r>
    <r>
      <rPr>
        <sz val="9"/>
        <color theme="1"/>
        <rFont val="Tahoma"/>
        <family val="2"/>
      </rPr>
      <t xml:space="preserve">La evidencia reportada no da cuenta del análisis efectuado a las causas de la no conformidad, así como de las consecuencias. </t>
    </r>
  </si>
  <si>
    <r>
      <t xml:space="preserve">Avances SG: </t>
    </r>
    <r>
      <rPr>
        <sz val="9"/>
        <color theme="1"/>
        <rFont val="Tahoma"/>
        <family val="2"/>
      </rPr>
      <t xml:space="preserve">1. Se realizaron reuniones con el área comercial y Planeación para validar la propuesta de procedimiento de Nuevos Negocios. 2 y 4. Se elaboró, aprobó e implementó el procedimiento para la línea de Nuevos Negocios "MCOM-PD-005 GESTIÓN NUEVOS NEGOCIOS", en este se incluyó el punto de control de la verificación de los documentos de contratación. 3. El área jurídica capacitó a Nuevos Negocios sobre el Manual de contratación, supervisión e interventoría de Canal Capital.
</t>
    </r>
    <r>
      <rPr>
        <b/>
        <sz val="9"/>
        <color theme="1"/>
        <rFont val="Tahoma"/>
        <family val="2"/>
      </rPr>
      <t xml:space="preserve">Análisis OCI: </t>
    </r>
    <r>
      <rPr>
        <sz val="9"/>
        <color theme="1"/>
        <rFont val="Tahoma"/>
        <family val="2"/>
      </rPr>
      <t xml:space="preserve">Una vez verificada la evidencia remitida, se valida que se efectuaron (3) reuniones con fechas del 10 de enero, 1 de marzo y 30 de abril de 2018 en las que se trabajaron los temas de revisión, modificación y publicación del procedimiento MCOM-PD-005 GESTIÓN NUEVOS NEGOCIOS con las líneas de negocio de la entidad. De igual manera,  se evidencia que el punto de control se incluye en la actividad 17 "Recibir minuta y verificar condiciones". 
La capacitación efectuada sobre Manual de Supervisión e Interventoría se llevó a cabo al interior de la dependencia de Nuevos Negocios el día 15 de febrero de 2018, sin que se evidenciara la presencia del personal del área Jurídica, así mismo  se evidencia la cadena de correos de coordinación de capacitación en el tema con Coordinación Jurídica del mes de marzo, capacitación que a la fecha de corte no había sido ejecutada. 
La evidencia presentada de capacitación entre las dos dependencias tiene fecha posterior a la terminación propuesta, por lo tanto, la acción se califica con una alerta de </t>
    </r>
    <r>
      <rPr>
        <b/>
        <sz val="9"/>
        <color theme="1"/>
        <rFont val="Tahoma"/>
        <family val="2"/>
      </rPr>
      <t xml:space="preserve">"En Proceso". </t>
    </r>
  </si>
  <si>
    <r>
      <rPr>
        <b/>
        <sz val="9"/>
        <color theme="1"/>
        <rFont val="Tahoma"/>
        <family val="2"/>
      </rPr>
      <t xml:space="preserve">Avance CJ: </t>
    </r>
    <r>
      <rPr>
        <sz val="9"/>
        <color theme="1"/>
        <rFont val="Tahoma"/>
        <family val="2"/>
      </rPr>
      <t>1.Se ha realizado la verificación mensual de las publicaciones realizadas en el portal único de contratación del SECOP.</t>
    </r>
    <r>
      <rPr>
        <b/>
        <sz val="9"/>
        <color theme="1"/>
        <rFont val="Tahoma"/>
        <family val="2"/>
      </rPr>
      <t xml:space="preserve"> 
Análisis OCI:</t>
    </r>
    <r>
      <rPr>
        <sz val="9"/>
        <color theme="1"/>
        <rFont val="Tahoma"/>
        <family val="2"/>
      </rPr>
      <t xml:space="preserve"> A folios 28 -56 del reporte de seguimiento al Plan de mejoramiento se evidenció el desarrollo de las actividades tendientes a dar cumplimiento a esta actividad . No obstante, se recomienda que se organice la información en paquetes de reportes mensuales, ya que la acción de mejoramiento planteo a verificación mensual de las publicaciones que se hagan en el SECOP, por lo tanto, la acción se califica con una alerta de "En Proceso". </t>
    </r>
  </si>
  <si>
    <r>
      <rPr>
        <b/>
        <sz val="9"/>
        <color theme="1"/>
        <rFont val="Tahoma"/>
        <family val="2"/>
      </rPr>
      <t xml:space="preserve">Avance GD: </t>
    </r>
    <r>
      <rPr>
        <sz val="9"/>
        <color theme="1"/>
        <rFont val="Tahoma"/>
        <family val="2"/>
      </rPr>
      <t xml:space="preserve">Se han realizado capacitaciones en temas de organización y tablas de retención documental.
</t>
    </r>
    <r>
      <rPr>
        <b/>
        <sz val="9"/>
        <color theme="1"/>
        <rFont val="Tahoma"/>
        <family val="2"/>
      </rPr>
      <t xml:space="preserve">Análisis OCI: </t>
    </r>
    <r>
      <rPr>
        <sz val="9"/>
        <color theme="1"/>
        <rFont val="Tahoma"/>
        <family val="2"/>
      </rPr>
      <t xml:space="preserve">Se evidencia la capacitación en aspectos de organización documental de manera parcial en las diferentes dependencias del Canal, así como la capacitación al personal de apoyo (Documental) de las dependencias en temas de organización documental y TRD de los meses de marzo y abril de 2018 respectivamente. Sin embargo, no se adjunta evidencia de las correcciones a la organización de los expedientes contractuales. Se califica la acción con un estado de </t>
    </r>
    <r>
      <rPr>
        <b/>
        <sz val="9"/>
        <color theme="1"/>
        <rFont val="Tahoma"/>
        <family val="2"/>
      </rPr>
      <t xml:space="preserve">"En Proceso". </t>
    </r>
  </si>
  <si>
    <r>
      <rPr>
        <b/>
        <sz val="9"/>
        <color theme="1"/>
        <rFont val="Tahoma"/>
        <family val="2"/>
      </rPr>
      <t xml:space="preserve">Análisis OCI: </t>
    </r>
    <r>
      <rPr>
        <sz val="9"/>
        <color theme="1"/>
        <rFont val="Tahoma"/>
        <family val="2"/>
      </rPr>
      <t xml:space="preserve">Teniendo en cuenta la respuesta remitida por la dependencia de Comercialización " Por la Ley de Garantías Canal Capital no puede suscribir ningún tipo de contrato, convenio y/o orden de servicio de manera Directa, no se contemplo equipo comercial para el primer semestre del año, razón por la cuál la socialización de la resolución y la capacitación al equipo se solicitará a partir del 18 de Junio de 2018".
No fue posible llevar a cabo la socialización de la Resolución 127 de 2016, manual de contratación, supervisión e interventoría; así como tampoco se convocó a capacitación. Se espera que en el segundo semestre se dé inicio a la ejecución de las actividades planteadas. La acción se califica con alerta de </t>
    </r>
    <r>
      <rPr>
        <b/>
        <sz val="9"/>
        <color theme="1"/>
        <rFont val="Tahoma"/>
        <family val="2"/>
      </rPr>
      <t xml:space="preserve">"Sin Iniciar". </t>
    </r>
  </si>
  <si>
    <r>
      <t>Avance SG:</t>
    </r>
    <r>
      <rPr>
        <sz val="9"/>
        <color theme="1"/>
        <rFont val="Tahoma"/>
        <family val="2"/>
      </rPr>
      <t xml:space="preserve">1. Se creó en el procedimiento una lista de chequeo de las obligaciones contractuales del contratista y es requisito que llegue firmada por el productor encargado como evidencia de cumplimiento de los requisitos y se anexa a la factura del proveedor para el pago. 2. Se socializaron al equipo de Nuevos Negocios todos los hallazgos de la auditoría de Control Interno y se realizó especial énfasis en este caso. 3. El área jurídica capacitó a Nuevos Negocios sobre el Manual de contratación, supervisión e interventoría de Canal Capital.
</t>
    </r>
    <r>
      <rPr>
        <b/>
        <sz val="9"/>
        <color theme="1"/>
        <rFont val="Tahoma"/>
        <family val="2"/>
      </rPr>
      <t>Análisis OCI:</t>
    </r>
    <r>
      <rPr>
        <sz val="9"/>
        <color theme="1"/>
        <rFont val="Tahoma"/>
        <family val="2"/>
      </rPr>
      <t xml:space="preserve"> Una vez revisado el procedimiento se evidencia que el punto de control frente al diligenciamiento de los soportes de ejecución de los servicios prestados se incluye en la actividad No. 43, así mismo referente a las lecciones aprendidas se cuenta con la evidencia de la presentación, sin embargo, no se registra un listado de asistencia o acta que de cuenta del proceso de socialización, dentro del período establecido para su desarrollo.
Así mismo, la evidencia presentada de capacitación entre las dos dependencias tiene fecha posterior a la terminación propuesta, por lo tanto, la acción se califica con una alerta de</t>
    </r>
    <r>
      <rPr>
        <b/>
        <sz val="9"/>
        <color theme="1"/>
        <rFont val="Tahoma"/>
        <family val="2"/>
      </rPr>
      <t xml:space="preserve"> "En proceso"</t>
    </r>
    <r>
      <rPr>
        <sz val="9"/>
        <color theme="1"/>
        <rFont val="Tahoma"/>
        <family val="2"/>
      </rPr>
      <t xml:space="preserve">. </t>
    </r>
  </si>
  <si>
    <r>
      <rPr>
        <b/>
        <sz val="9"/>
        <color theme="1"/>
        <rFont val="Tahoma"/>
        <family val="2"/>
      </rPr>
      <t xml:space="preserve">Avance CJ: 1. </t>
    </r>
    <r>
      <rPr>
        <sz val="9"/>
        <color theme="1"/>
        <rFont val="Tahoma"/>
        <family val="2"/>
      </rPr>
      <t xml:space="preserve">Se realizó reunión para identificar los ajustes que se deben efectuar al manual de contratación.
</t>
    </r>
    <r>
      <rPr>
        <b/>
        <sz val="9"/>
        <color theme="1"/>
        <rFont val="Tahoma"/>
        <family val="2"/>
      </rPr>
      <t>Análisis OCI:</t>
    </r>
    <r>
      <rPr>
        <sz val="9"/>
        <color theme="1"/>
        <rFont val="Tahoma"/>
        <family val="2"/>
      </rPr>
      <t xml:space="preserve"> La evidencia reportada no da cuenta del análisis efectuado a las causas de la no conformidad, así como de las consecuencias. </t>
    </r>
  </si>
  <si>
    <r>
      <rPr>
        <b/>
        <sz val="9"/>
        <color theme="1"/>
        <rFont val="Tahoma"/>
        <family val="2"/>
      </rPr>
      <t xml:space="preserve">Avances CJ: </t>
    </r>
    <r>
      <rPr>
        <sz val="9"/>
        <color theme="1"/>
        <rFont val="Tahoma"/>
        <family val="2"/>
      </rPr>
      <t xml:space="preserve">Se realizó reunión para identificar los ajustes que se deben efectuar al manual de contratación.
</t>
    </r>
    <r>
      <rPr>
        <b/>
        <sz val="9"/>
        <color theme="1"/>
        <rFont val="Tahoma"/>
        <family val="2"/>
      </rPr>
      <t xml:space="preserve">Análisis OCI: </t>
    </r>
    <r>
      <rPr>
        <sz val="9"/>
        <color theme="1"/>
        <rFont val="Tahoma"/>
        <family val="2"/>
      </rPr>
      <t>La evidencia reportada no da cuenta del análisis efectuado a las causas de la no conformidad y las consecuencias. 
Es importante tener en cuenta que el tipo de contratación que se desarrollo requería de evidenciar la propuesta del proponente y conforme a ello sustentar la contratación a desarrollar.</t>
    </r>
  </si>
  <si>
    <r>
      <rPr>
        <b/>
        <sz val="9"/>
        <color theme="1"/>
        <rFont val="Tahoma"/>
        <family val="2"/>
      </rPr>
      <t xml:space="preserve">Respuesta S. F.: </t>
    </r>
    <r>
      <rPr>
        <sz val="9"/>
        <color theme="1"/>
        <rFont val="Tahoma"/>
        <family val="2"/>
      </rPr>
      <t xml:space="preserve">Para lo corrido de este año, se han realizado mesas de trabajo detallando los avances y ajustes por realizar en el procedimiento de Estados Financieros.
</t>
    </r>
    <r>
      <rPr>
        <b/>
        <sz val="9"/>
        <color theme="1"/>
        <rFont val="Tahoma"/>
        <family val="2"/>
      </rPr>
      <t>Análisis OCI:</t>
    </r>
    <r>
      <rPr>
        <sz val="9"/>
        <color theme="1"/>
        <rFont val="Tahoma"/>
        <family val="2"/>
      </rPr>
      <t xml:space="preserve"> De conformidad con el reporte remitido por la Subdirección Financiera se evidencian avances en la actualización del procedimiento AGFF-CO-PD-001. </t>
    </r>
  </si>
  <si>
    <r>
      <rPr>
        <b/>
        <sz val="9"/>
        <color theme="1"/>
        <rFont val="Tahoma"/>
        <family val="2"/>
      </rPr>
      <t xml:space="preserve">Respuesta S. F.: </t>
    </r>
    <r>
      <rPr>
        <sz val="9"/>
        <color theme="1"/>
        <rFont val="Tahoma"/>
        <family val="2"/>
      </rPr>
      <t xml:space="preserve">Para lo corrido de este año, se han realizado mesas de trabajo detallando los avances y ajustes por realizar en el procedimiento de Estados Financieros.
</t>
    </r>
    <r>
      <rPr>
        <b/>
        <sz val="9"/>
        <color theme="1"/>
        <rFont val="Tahoma"/>
        <family val="2"/>
      </rPr>
      <t xml:space="preserve">Análisis OCI: </t>
    </r>
    <r>
      <rPr>
        <sz val="9"/>
        <color theme="1"/>
        <rFont val="Tahoma"/>
        <family val="2"/>
      </rPr>
      <t>De conformidad con el reporte remitido por la Subdirección Financiera se evidencian avances en la actualización del procedimiento AGFF-CO-PD-001 y a la Política Financiera del Canal.</t>
    </r>
  </si>
  <si>
    <r>
      <rPr>
        <b/>
        <sz val="9"/>
        <color theme="1"/>
        <rFont val="Tahoma"/>
        <family val="2"/>
      </rPr>
      <t>Respuesta S. F.:</t>
    </r>
    <r>
      <rPr>
        <sz val="9"/>
        <color theme="1"/>
        <rFont val="Tahoma"/>
        <family val="2"/>
      </rPr>
      <t xml:space="preserve"> Se elaboró y se publicó el Instructivo para la elaboración de las notas a los Estados Financieros.
</t>
    </r>
    <r>
      <rPr>
        <b/>
        <sz val="9"/>
        <color theme="1"/>
        <rFont val="Tahoma"/>
        <family val="2"/>
      </rPr>
      <t>Análisis OCI:</t>
    </r>
    <r>
      <rPr>
        <sz val="9"/>
        <color theme="1"/>
        <rFont val="Tahoma"/>
        <family val="2"/>
      </rPr>
      <t xml:space="preserve"> Se evidencio el establecimiento del documento “Instructivo para la elaboración de las notas y revelaciones a los estados financieros” con el fin de reglamentar al interior del Canal las generalidades para la elaboración de las Notas a los Estados Financieros, sin embargo, es importante tener en cuenta, para adicionar al instructivo las condiciones establecidas en la Resolución 182 del 19 de mayo 2017 “Por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 expedida por la Contaduría General de la Nación, ya que las notas presentadas en los Estados Financieros Intermedios se ajustan a la Resolución citada anteriormente.</t>
    </r>
  </si>
  <si>
    <r>
      <rPr>
        <b/>
        <sz val="9"/>
        <color theme="1"/>
        <rFont val="Tahoma"/>
        <family val="2"/>
      </rPr>
      <t xml:space="preserve">Análisis Planeación: </t>
    </r>
    <r>
      <rPr>
        <sz val="9"/>
        <color theme="1"/>
        <rFont val="Tahoma"/>
        <family val="2"/>
      </rPr>
      <t>A la fecha de corte del seguimiento no se adelantaron acciones respectivas, las mismas están en proceso y se tendrán listas en el segundo semestre del año.</t>
    </r>
    <r>
      <rPr>
        <b/>
        <sz val="9"/>
        <color theme="1"/>
        <rFont val="Tahoma"/>
        <family val="2"/>
      </rPr>
      <t xml:space="preserve">
Análisis OCI: </t>
    </r>
    <r>
      <rPr>
        <sz val="9"/>
        <color theme="1"/>
        <rFont val="Tahoma"/>
        <family val="2"/>
      </rPr>
      <t>De conformidad con lo reportado por Planeación no se han realizado las acciones planteadas, por lo tanto, la acción queda abierta.</t>
    </r>
  </si>
  <si>
    <r>
      <rPr>
        <b/>
        <sz val="9"/>
        <color theme="1"/>
        <rFont val="Tahoma"/>
        <family val="2"/>
      </rPr>
      <t xml:space="preserve">Avance GD: </t>
    </r>
    <r>
      <rPr>
        <sz val="9"/>
        <color theme="1"/>
        <rFont val="Tahoma"/>
        <family val="2"/>
      </rPr>
      <t xml:space="preserve">Desde el área de sistemas se viene trabajando para implementación de la plataforma de ORFEO en la entidad.
</t>
    </r>
    <r>
      <rPr>
        <b/>
        <sz val="9"/>
        <color theme="1"/>
        <rFont val="Tahoma"/>
        <family val="2"/>
      </rPr>
      <t xml:space="preserve">Análisis OCI: </t>
    </r>
    <r>
      <rPr>
        <sz val="9"/>
        <color theme="1"/>
        <rFont val="Tahoma"/>
        <family val="2"/>
      </rPr>
      <t xml:space="preserve">Se verifica el informe remitido del Sistema Orfeo, sin firma o radicado que permita evidenciar que se dieron a conocer los avances, dentro del informe se menciona la implementación de la fase I, sin embargo, no se adjuntan soportes que den cuenta de que la fase se encuentra en funcionamiento a la fecha, así como soporte de capacitación de la persona que hace uso de la herramienta implementada. </t>
    </r>
  </si>
  <si>
    <r>
      <t xml:space="preserve">Avance GD: </t>
    </r>
    <r>
      <rPr>
        <sz val="9"/>
        <color theme="1"/>
        <rFont val="Tahoma"/>
        <family val="2"/>
      </rPr>
      <t xml:space="preserve">Se presento la formulación del SIC el cual esta sujeto a la aprobación por parte del comité SIG.
</t>
    </r>
    <r>
      <rPr>
        <b/>
        <sz val="9"/>
        <color theme="1"/>
        <rFont val="Tahoma"/>
        <family val="2"/>
      </rPr>
      <t xml:space="preserve">Análisis OCI: </t>
    </r>
    <r>
      <rPr>
        <sz val="9"/>
        <color theme="1"/>
        <rFont val="Tahoma"/>
        <family val="2"/>
      </rPr>
      <t xml:space="preserve">Se verifica el documento construido "SISTEMA INTEGRADO DE CONSERVACIÓN CANAL CAPITAL" con fecha de formulación 2018-04-15, sin embargo, no se evidencia soporte de su presentación al comité SIG en el que se defina el estado pendiente de aprobación. </t>
    </r>
  </si>
  <si>
    <r>
      <t xml:space="preserve">Avance GD: </t>
    </r>
    <r>
      <rPr>
        <sz val="9"/>
        <color theme="1"/>
        <rFont val="Tahoma"/>
        <family val="2"/>
      </rPr>
      <t xml:space="preserve">Se presento la formulación del SIC el cual esta sujeto a la aprobación por parte del comité SIG.
</t>
    </r>
    <r>
      <rPr>
        <b/>
        <sz val="9"/>
        <color theme="1"/>
        <rFont val="Tahoma"/>
        <family val="2"/>
      </rPr>
      <t xml:space="preserve">Análisis OCI: </t>
    </r>
    <r>
      <rPr>
        <sz val="9"/>
        <color theme="1"/>
        <rFont val="Tahoma"/>
        <family val="2"/>
      </rPr>
      <t>Se verifica el documento construido "SISTEMA INTEGRADO DE CONSERVACIÓN CANAL CAPITAL" con fecha de formulación 2018-04-15, dentro del cual se identifica el concepto de preservación digital, sin embargo, no se evidencia soporte de su presentación al comité SIG en el que se defina el estado pendiente de aprobación. 
De igual manera, efectuada la verificación del SISTEMA INTEGRADO DE CONSERVACIÓN – SIC estructurado por la dependencia en comparación con el Acuerdo 6 de 2014 del Archivo General de la Nación, no se evidencia el desarrollo del PLAN DE PRESERVACIÓN DIGITAL A LARGO PLAZO, teniendo en cuenta las condiciones estipuladas en el capítulo III, por el contrario, se incluye solo la definición textual del acuerdo con respecto a este.</t>
    </r>
  </si>
  <si>
    <r>
      <rPr>
        <b/>
        <sz val="9"/>
        <color theme="1"/>
        <rFont val="Tahoma"/>
        <family val="2"/>
      </rPr>
      <t xml:space="preserve">Avance GD: </t>
    </r>
    <r>
      <rPr>
        <sz val="9"/>
        <color theme="1"/>
        <rFont val="Tahoma"/>
        <family val="2"/>
      </rPr>
      <t xml:space="preserve">Se realizo análisis de las variables emitidas por el Archivo Distrital de Bogotá, para la cuantificación de pérdida de expedientes, se envío memorando al Secretario General sobre el análisis realizado.
</t>
    </r>
    <r>
      <rPr>
        <b/>
        <sz val="9"/>
        <color theme="1"/>
        <rFont val="Tahoma"/>
        <family val="2"/>
      </rPr>
      <t xml:space="preserve">Análisis OCI: </t>
    </r>
    <r>
      <rPr>
        <sz val="9"/>
        <color theme="1"/>
        <rFont val="Tahoma"/>
        <family val="2"/>
      </rPr>
      <t>Se verifican los memorandos emitidos por parte de la Subdirección Administrativa en materia de cuantificación del valor de expedientes para las empresas IRON MOUNTAIN y TANDEM, así como las solicitudes efectuadas en el año 2017 y los conceptos de tasación por pérdida documental del Archivo Distrital y el Archivo General de la Nación remitidos en el primer trimestre de 2018, sin embargo, es imprescindible que las acciones que se planteen den cuenta de ejecución posterior a su planteamiento y que aquellas que tengan antecedentes o adelantos con fechas previas sean referenciadas como base de la acción.</t>
    </r>
  </si>
  <si>
    <r>
      <rPr>
        <b/>
        <sz val="9"/>
        <color theme="1"/>
        <rFont val="Tahoma"/>
        <family val="2"/>
      </rPr>
      <t>Análisis Subdirección Administrativa:</t>
    </r>
    <r>
      <rPr>
        <sz val="9"/>
        <color theme="1"/>
        <rFont val="Tahoma"/>
        <family val="2"/>
      </rPr>
      <t xml:space="preserve">
1. Se adjunta cronograma de actividades orientado a la regularización del software Microsoft necesario.
2. Se solicita a los lideres de área informar al área de sistemas sobre las necesidades de licenciamiento a equipos de la herramienta Microsoft Office con el fin de depurar el total de licencias a adquirir.
3. Se hace contacto con Parnet Microsoft el cual envía archivo Sam que permite el levantamiento del estado del licenciamiento requerido por Microsoft para la adquisición del licenciamiento.
</t>
    </r>
    <r>
      <rPr>
        <b/>
        <sz val="9"/>
        <color theme="1"/>
        <rFont val="Tahoma"/>
        <family val="2"/>
      </rPr>
      <t xml:space="preserve">Análisis OCI: </t>
    </r>
    <r>
      <rPr>
        <sz val="9"/>
        <color theme="1"/>
        <rFont val="Tahoma"/>
        <family val="2"/>
      </rPr>
      <t xml:space="preserve">Se evidenció el "Cronograma de Regularización de Licenciamiento de Software Microsoft Canal Capital", así mismo los correos remitidos a los líderes de área para que informaran a sistemas respecto a las necesidades de licenciamiento a equipos. La acción queda abierta teniendo en cuenta que no se ha realizado la adquisición del licenciamiento de software Microsoft. </t>
    </r>
  </si>
  <si>
    <r>
      <rPr>
        <b/>
        <sz val="9"/>
        <color theme="1"/>
        <rFont val="Tahoma"/>
        <family val="2"/>
      </rPr>
      <t>Análisis Subdirección Administrativa:</t>
    </r>
    <r>
      <rPr>
        <sz val="9"/>
        <color theme="1"/>
        <rFont val="Tahoma"/>
        <family val="2"/>
      </rPr>
      <t xml:space="preserve"> Para el corte a 30 de abril no se ha programado dicha capacitación la cual se debe concertar con el área técnica en dos sesiones con el fin de garantizar que todo el personal reciba la información.
</t>
    </r>
    <r>
      <rPr>
        <b/>
        <sz val="9"/>
        <color theme="1"/>
        <rFont val="Tahoma"/>
        <family val="2"/>
      </rPr>
      <t xml:space="preserve">Análisis OCI: </t>
    </r>
    <r>
      <rPr>
        <sz val="9"/>
        <color theme="1"/>
        <rFont val="Tahoma"/>
        <family val="2"/>
      </rPr>
      <t>De conformidad con lo indicado por la Subdirección no se han programado las capacitaciones por lo tanto, la acción queda abierta.</t>
    </r>
  </si>
  <si>
    <r>
      <rPr>
        <b/>
        <sz val="9"/>
        <color theme="1"/>
        <rFont val="Tahoma"/>
        <family val="2"/>
      </rPr>
      <t>Análisis Subdirección Administrativa:</t>
    </r>
    <r>
      <rPr>
        <sz val="9"/>
        <color theme="1"/>
        <rFont val="Tahoma"/>
        <family val="2"/>
      </rPr>
      <t xml:space="preserve"> Se realiza la inspección física de la totalidad de equipos de computo de Canal Capital consolidando un archivo de control de tecnología con el cual se identifica el software de gestión (aplicaciones) instalado y se realiza la desinstalación de todo aquel que no cuente con permisos ni licencias de uso. 
</t>
    </r>
    <r>
      <rPr>
        <b/>
        <sz val="9"/>
        <color theme="1"/>
        <rFont val="Tahoma"/>
        <family val="2"/>
      </rPr>
      <t xml:space="preserve">
Análisis OCI: </t>
    </r>
    <r>
      <rPr>
        <sz val="9"/>
        <color theme="1"/>
        <rFont val="Tahoma"/>
        <family val="2"/>
      </rPr>
      <t>Se evidenció documento de la inspección física de los equipos de cómputo de Canal Capital. La acción queda abierta, teniendo en cuenta que la revisión del software instalado se debe realizar 1 vez por semestre y se adelantó la primera revisión.</t>
    </r>
  </si>
  <si>
    <r>
      <t xml:space="preserve">Análisis Subdirección Administrativa: </t>
    </r>
    <r>
      <rPr>
        <sz val="9"/>
        <color theme="1"/>
        <rFont val="Tahoma"/>
        <family val="2"/>
      </rPr>
      <t xml:space="preserve">Se adjunta cronograma de actividades. 
</t>
    </r>
    <r>
      <rPr>
        <b/>
        <sz val="9"/>
        <color theme="1"/>
        <rFont val="Tahoma"/>
        <family val="2"/>
      </rPr>
      <t xml:space="preserve">Análisis OCI: </t>
    </r>
    <r>
      <rPr>
        <sz val="9"/>
        <color theme="1"/>
        <rFont val="Tahoma"/>
        <family val="2"/>
      </rPr>
      <t>Se evidenció "cronograma de actividades de revisión periódica usuarios y permisos". La acción queda abierta, teniendo en cuenta que no se han empezado a adelantar las actividades establecidas en el cronograma.</t>
    </r>
  </si>
  <si>
    <r>
      <rPr>
        <b/>
        <sz val="9"/>
        <color theme="1"/>
        <rFont val="Tahoma"/>
        <family val="2"/>
      </rPr>
      <t>Análisis Subdirección Administrativa:</t>
    </r>
    <r>
      <rPr>
        <sz val="9"/>
        <color theme="1"/>
        <rFont val="Tahoma"/>
        <family val="2"/>
      </rPr>
      <t xml:space="preserve"> Para el periodo en el que se solicita la información no se ha ejecutado la acción correctiva.  
</t>
    </r>
    <r>
      <rPr>
        <b/>
        <sz val="9"/>
        <color theme="1"/>
        <rFont val="Tahoma"/>
        <family val="2"/>
      </rPr>
      <t xml:space="preserve">Análisis OCI: </t>
    </r>
    <r>
      <rPr>
        <sz val="9"/>
        <color theme="1"/>
        <rFont val="Tahoma"/>
        <family val="2"/>
      </rPr>
      <t>De acuerdo con lo indicado por la Subdirección no se ha efectuado la acción, por lo tanto, la acción queda abierta.</t>
    </r>
  </si>
  <si>
    <r>
      <rPr>
        <b/>
        <sz val="9"/>
        <color theme="1"/>
        <rFont val="Tahoma"/>
        <family val="2"/>
      </rPr>
      <t xml:space="preserve">Análisis Subdirección Administrativa: 
</t>
    </r>
    <r>
      <rPr>
        <sz val="9"/>
        <color theme="1"/>
        <rFont val="Tahoma"/>
        <family val="2"/>
      </rPr>
      <t xml:space="preserve">1. Se están identificando los bienes que deben dar de Baja(listado temporal)
2. Se cuenta con algunos  Documentos (conceptos Técnicos) para dar de Baja los bienes de la Entidad.
</t>
    </r>
    <r>
      <rPr>
        <b/>
        <sz val="9"/>
        <color theme="1"/>
        <rFont val="Tahoma"/>
        <family val="2"/>
      </rPr>
      <t xml:space="preserve">Análisis OCI: </t>
    </r>
    <r>
      <rPr>
        <sz val="9"/>
        <color theme="1"/>
        <rFont val="Tahoma"/>
        <family val="2"/>
      </rPr>
      <t xml:space="preserve">Se evidenció un listado parcial de los bienes que deben darse de baja y  conceptos técnicos emitidos por Sistemas y el Área técnica. Sin embargo, como aún se están identificando los bienes que deben darse de baja, no se ha adelantado el Comité de Inventarios, ni se ha elaborado la Resolución la acción queda abierta.     </t>
    </r>
  </si>
  <si>
    <r>
      <t xml:space="preserve">Análisis OCI: </t>
    </r>
    <r>
      <rPr>
        <sz val="9"/>
        <color theme="1"/>
        <rFont val="Tahoma"/>
        <family val="2"/>
      </rPr>
      <t xml:space="preserve">Se realiza la actualización de los siguientes procedimientos de la Oficina de Control Interno:
</t>
    </r>
    <r>
      <rPr>
        <b/>
        <sz val="9"/>
        <color theme="1"/>
        <rFont val="Tahoma"/>
        <family val="2"/>
      </rPr>
      <t>1.</t>
    </r>
    <r>
      <rPr>
        <sz val="9"/>
        <color theme="1"/>
        <rFont val="Tahoma"/>
        <family val="2"/>
      </rPr>
      <t xml:space="preserve"> </t>
    </r>
    <r>
      <rPr>
        <b/>
        <sz val="9"/>
        <color theme="1"/>
        <rFont val="Tahoma"/>
        <family val="2"/>
      </rPr>
      <t>Procedimiento "AUDITORIA INTERNA SISTEMA INTEGRADO DE GESTIÓN Y CONTROL INTERNO":</t>
    </r>
    <r>
      <rPr>
        <sz val="9"/>
        <color theme="1"/>
        <rFont val="Tahoma"/>
        <family val="2"/>
      </rPr>
      <t xml:space="preserve"> Cambio del nombre del procedimiento de "AUDITORIA INTERNA SISTEMA INTEGRADO DE GESTIÓN Y CONTROL INTERNO" a "AUDITORÍAS DE GESTIÓN". Se revisan y hacen las modificaciones para dejar un solo procedimiento para las auditorias de gestión que realiza la Oficina de Control Interno,  se actualizaron puntos de control, normograma, información general y control de cambios. 
</t>
    </r>
    <r>
      <rPr>
        <b/>
        <sz val="9"/>
        <color theme="1"/>
        <rFont val="Tahoma"/>
        <family val="2"/>
      </rPr>
      <t xml:space="preserve">2. Procedimiento FORMULACIÓN, SEGUIMIENTO Y EVALUACIÓN DEL PROGRAMA ANUAL DE AUDITORÍAS: </t>
    </r>
    <r>
      <rPr>
        <sz val="9"/>
        <color theme="1"/>
        <rFont val="Tahoma"/>
        <family val="2"/>
      </rPr>
      <t xml:space="preserve">Se actualizan las actividades, normograma, puntos de control y la información general.
</t>
    </r>
    <r>
      <rPr>
        <b/>
        <sz val="9"/>
        <color theme="1"/>
        <rFont val="Tahoma"/>
        <family val="2"/>
      </rPr>
      <t xml:space="preserve">3. Procedimiento FORMULACIÓN DE ACCIONES CORRECTIVAS, PREVENTIVAS Y DE MEJORAMIENTO: </t>
    </r>
    <r>
      <rPr>
        <sz val="9"/>
        <color theme="1"/>
        <rFont val="Tahoma"/>
        <family val="2"/>
      </rPr>
      <t>Se hizo separación del procedimiento dejando las actividades de Formulación de las Acciones de las actividades de seguimiento, evaluación y cierre de ACPM's, adicionalmente se efectúa la actualización del procedimiento modificando los puntos de control existentes y Normograma incluyendo la normatividad vigente del ejercicio y retirando las derogadas. Así mismo, se llevó a cabo la actualización del código de los formatos dentro de los procesos existentes en el flujograma y descripción de las actividades. 
En relación con los formatos se actualiza el contenido de los mismos.</t>
    </r>
  </si>
  <si>
    <t>Leonardo Ibarra
Marcela Morales</t>
  </si>
  <si>
    <t xml:space="preserve">Jizeth González </t>
  </si>
  <si>
    <t>Coordinación Técnica
Contabilidad
Sistemas
Servicios Administrativos</t>
  </si>
  <si>
    <t>Director Operativo
Subdirectora Financiera
Subdirector Administrativo</t>
  </si>
  <si>
    <t>Coordinadora Técnica
Subdirectora Financiera
Profesional Universitario de Sistemas
Técnico Servicios Administrativos.</t>
  </si>
  <si>
    <t>Falta efectuar la verificación de la articulación de las líneas de negocio del Canal, en cumplimiento del procedimiento estructurado.</t>
  </si>
  <si>
    <t>Falta efectuar la verificación de aplicación del formato.</t>
  </si>
  <si>
    <t>Se mantiene en estado abierto toda vez que el área de Ventas y Mercadeo diseñó la base de datos, sin embargo, no se evidencia el uso por parte del área de Nuevos Negocios.</t>
  </si>
  <si>
    <t>1. Acta de Reunión 01-03-2018
2. Archivo Base de Datos.
3. Avance Base de Datos.</t>
  </si>
  <si>
    <r>
      <t xml:space="preserve">Reporte VM: </t>
    </r>
    <r>
      <rPr>
        <sz val="10"/>
        <color theme="1"/>
        <rFont val="Tahoma"/>
        <family val="2"/>
      </rPr>
      <t>Se hizo una reunión con Nuevos negocios en la cual se propuso crear un Base de datos de Clientes para todas las líneas comerciales del Canal (Área Ventas y Mercadeo, Ventas Privadas y Nuevos Negocios) la cual se solicito a sistemas subir en Drive y se envío correo desde el área de Ventas y Mercadeo con la ruta y permisos para ser aplicada desde la fecha de creación.</t>
    </r>
    <r>
      <rPr>
        <b/>
        <sz val="10"/>
        <color theme="1"/>
        <rFont val="Tahoma"/>
        <family val="2"/>
      </rPr>
      <t xml:space="preserve">
Análisis OCI: </t>
    </r>
    <r>
      <rPr>
        <sz val="10"/>
        <color theme="1"/>
        <rFont val="Tahoma"/>
        <family val="2"/>
      </rPr>
      <t xml:space="preserve">Se realizó la validación de la continuidad en el uso de la Base de Datos diseñada para unificar la información de los clientes y articular las líneas de negocio del Canal, así mismo se evidenció que se lleva una actualización de información constante por parte del área de Ventas y Mercadeo, sin embargo, no se registra el uso y/o actualización por parte del área de Nuevos Negocios. Por lo anterior, se califica la acción terminada con estado abierto y se recomienda se efectúe la reiteración del uso de la base implementada a los directos responsables. </t>
    </r>
  </si>
  <si>
    <t xml:space="preserve">Remitir el informe final que incluya los soportes relacionados con la ejecución del contrato incluyendo aquellos que han sido obtenidos a través de medios de comunicación digital. Estos podrían ser allegados en físico o en medio magnético. </t>
  </si>
  <si>
    <t>1. Actualizar el documento  EPLE-MN-002 MANUAL PARA EL CONTROL DE DOCUMENTOS DEL SISTEMA INTEGRADO DE GESTIÓN, indicando que los documentos deben ser ajustados de imagen institucional sin afectar su versionamiento.
2. Actualizar los encabezados en los documentos asociados al proceso de planeación estratégica con la imagen institucional actual.
3. Solicitar a los demás procesos de la entidad hacer la revisión general a sus documentos y solicitar las actualizaciones que lo requieran.</t>
  </si>
  <si>
    <t>Al hacer la revisión de los procedimientos indicados en el hallazgo, se evidenció que las actividades no se estaban desarrollando de acuerdo con los tiempos definidos en la políticas de operación de los mismos, así:
* Respecto al ejercicio de revisión por la dirección, no se ha llevado a cabo.
* Respecto al reporte de productos y/o servicios no conformes, no se realiza en los periodos definidos en el procedimiento.</t>
  </si>
  <si>
    <t>1. Actualizar dentro de los  documentos asociados al proceso de planeación estratégica los tiempos definidos para la ejecución de las actividades de los mismos.
2. Realizar mesas de trabajo con los procesos misionales donde se establezca la periodicidad y metodología para el reporte de los productos y/o servicios no conformes.
3. Realizar una propuesta ante la secretaría General de los temas a presentar con la alta dirección para la realización del ejercicio de revisión por la dirección.</t>
  </si>
  <si>
    <t>Al hacer la revisión de la información reportada en el sistema SEGPLAN, se identificó que, por aproximación de valores en números decimales, se registró y reportó un capítulo adicional a los aprobados en las resoluciones de ANTV.
Cabe anotar que el error fue detectado inmediatamente y se hicieron las respectivas correcciones.</t>
  </si>
  <si>
    <t>Profesional Universitario de Planeación - Subdirector Administrativo</t>
  </si>
  <si>
    <t xml:space="preserve">Profesional Universitario de Contabilidad
Profesional universitario de Tesorería </t>
  </si>
  <si>
    <t>1. Documento  EPLE-PO-001 POLÍTICA DE ADMINISTRACIÓN DEL RIESGO revisado y actualizado en lo pertinente.
2. Documento   EPLE-MN-003 MANUAL METODOLÓGICO PARA LA ADMINISTRACIÓN DEL RIESGO revisado y actualizado en lo pertinente.</t>
  </si>
  <si>
    <t>Realizar circular mediante la cual se recuerde a los supervisores y personal de apoyo a la supervisión de contratos sobre las obligaciones que deben ejercer durante la ejecución de los contratos.</t>
  </si>
  <si>
    <t xml:space="preserve">1. Correo electrónico de solicitud entregado en físico. </t>
  </si>
  <si>
    <r>
      <t xml:space="preserve">Reporte AC: </t>
    </r>
    <r>
      <rPr>
        <sz val="10"/>
        <color theme="1"/>
        <rFont val="Tahoma"/>
        <family val="2"/>
      </rPr>
      <t xml:space="preserve">Teniendo en cuenta que las actualizaciones realizadas el presente año a la Resolución de Tarifas del Canal se han realizado de igual manera en la pagina web y Guía de Tramites con el valor exacto a pagar, se le solicito al área de ventas y mercadeo que en el momento de actualizar la Resolución de Tarifas, realice  la inclusión de un artículo que permita aproximar a la moneda mínima  mas cercana ($50), el valor de los servicios prestados por el Canal. 
</t>
    </r>
    <r>
      <rPr>
        <b/>
        <sz val="10"/>
        <color theme="1"/>
        <rFont val="Tahoma"/>
        <family val="2"/>
      </rPr>
      <t>Análisis OCI:</t>
    </r>
    <r>
      <rPr>
        <sz val="10"/>
        <color theme="1"/>
        <rFont val="Tahoma"/>
        <family val="2"/>
      </rPr>
      <t xml:space="preserve"> Se evidencia cadena de correos del día 21 de junio de 2018 (entre el área de Atención al Ciudadano y Ventas y mercadeo), en el que el área de Atención al Ciudadano solicita al área de Ventas y Mercadeo la inclusión del artículo que permita realizar la aproximación a la moneda mínima más cercana ($50) en la Resolución de Tarifas. Sin embargo, al no contar con la publicación de dicha Resolución en la que se evidencie la inclusión de dicho artículo a la fecha de terminación de la actividad, no es posible darle cumplimiento a la actividad de</t>
    </r>
    <r>
      <rPr>
        <i/>
        <sz val="10"/>
        <color theme="1"/>
        <rFont val="Tahoma"/>
        <family val="2"/>
      </rPr>
      <t xml:space="preserve"> "Publicación de la tarifa en la página web y Guía de trámites con el valor aprobado según resolución de tarifas", </t>
    </r>
    <r>
      <rPr>
        <sz val="10"/>
        <color theme="1"/>
        <rFont val="Tahoma"/>
        <family val="2"/>
      </rPr>
      <t xml:space="preserve">por lo anterior, y teniendo en cuenta la fecha de terminación establecida para el cumplimiento de la acción, se califica con una alerta de </t>
    </r>
    <r>
      <rPr>
        <b/>
        <sz val="10"/>
        <color theme="1"/>
        <rFont val="Tahoma"/>
        <family val="2"/>
      </rPr>
      <t xml:space="preserve">"Incumplida". </t>
    </r>
  </si>
  <si>
    <t xml:space="preserve">1. Acta de Reunión 01-03-2018
2. Creación procedimiento MCOM-PD-005 
3. Publicación procedimiento MCOM-PD-005 </t>
  </si>
  <si>
    <r>
      <rPr>
        <b/>
        <sz val="10"/>
        <color theme="1"/>
        <rFont val="Tahoma"/>
        <family val="2"/>
      </rPr>
      <t xml:space="preserve">Reporte VM: </t>
    </r>
    <r>
      <rPr>
        <sz val="10"/>
        <color theme="1"/>
        <rFont val="Tahoma"/>
        <family val="2"/>
      </rPr>
      <t xml:space="preserve">Se hizo una reunión con Nuevos negocios y se concluyo que se debía crear un procedimiento nuevo para ellos ya que el procedimiento actual de comercialización no se articulaba con las actividades realizadas por ellos y por su dinámica.
</t>
    </r>
    <r>
      <rPr>
        <b/>
        <sz val="10"/>
        <color theme="1"/>
        <rFont val="Tahoma"/>
        <family val="2"/>
      </rPr>
      <t xml:space="preserve">Análisis OCI: </t>
    </r>
    <r>
      <rPr>
        <sz val="10"/>
        <color theme="1"/>
        <rFont val="Tahoma"/>
        <family val="2"/>
      </rPr>
      <t xml:space="preserve">Teniendo en cuenta el estado de la acción en el seguimiento anterior, en el cual se validó el resultado de la reunión cuyo compromiso era la actualización del procedimiento con el que se articularan las líneas de negocio del Canal y en cuyo periodo de tiempo no se remitió la evidencia correspondiente; para el segundo seguimiento, se evidencia que este fue aprobado y publicado con fecha del 30 de abril de 2018 en la intranet, por el profesional del área de Planeación por solicitud del área de Nuevos Negocios. </t>
    </r>
  </si>
  <si>
    <r>
      <rPr>
        <b/>
        <sz val="10"/>
        <color theme="1"/>
        <rFont val="Tahoma"/>
        <family val="2"/>
      </rPr>
      <t xml:space="preserve">Reporte VM: </t>
    </r>
    <r>
      <rPr>
        <sz val="10"/>
        <color theme="1"/>
        <rFont val="Tahoma"/>
        <family val="2"/>
      </rPr>
      <t>Se hizo una reunión con Nuevos negocios y se concluyo que se debía crear un procedimiento nuevo para ellos ya que el procedimiento actual de comercialización no se articulaba con las actividades realizadas por ellos y por su dinámica.</t>
    </r>
    <r>
      <rPr>
        <b/>
        <sz val="10"/>
        <color theme="1"/>
        <rFont val="Tahoma"/>
        <family val="2"/>
      </rPr>
      <t xml:space="preserve">
Análisis OCI: </t>
    </r>
    <r>
      <rPr>
        <sz val="10"/>
        <color theme="1"/>
        <rFont val="Tahoma"/>
        <family val="2"/>
      </rPr>
      <t xml:space="preserve">Se verifican los soportes remitidos por el área, dentro de los cuales se encuentra el acta del 1 de marzo de 2018 de la reunión sostenida entre ventas y mercadeo y nuevos negocios, en la cual se pactan como compromisos la creación del formato MCOM-FT-025 ACTA DE RECIBIDO DE SERVICIO O PRODUCTO DE CANJE por parte del área de ventas y mercadeo, así como la publicación por parte del profesional del área de Planeación. Se realiza la validación de la publicación del mismo en la intranet del Canal y la respectiva socialización vía correo interno por el área de comunicaciones. 
Frente a las actividades de socialización se recomienda que se efectúen con los directos responsables del uso del formato. </t>
    </r>
  </si>
  <si>
    <t xml:space="preserve">1. Copia del correo electrónico con los documentos adjuntos.
2. Acta de capacitación del día 25 de julio </t>
  </si>
  <si>
    <t>1. COT 007 EMR COMUNICACIONES (Privado)
2. COT 008 - 01 ALCANCE ACOMEDIOS (Privado)
3. COT 010 UNIVERSIDAD EXTERNADO (Privado)
4. COT 035 EMISIÓN 48 CAPSULAS (Público)
5. COT 040 PRODUCCIÓN PUESTO FIJO JEP (Público)
6. COT 044-01 ALCANCE BOMBEROS (Público)
7. COT 045 RENDICIÓN CUENTAS FERROCARRILES (Público)
8. Correo justificación nuevos negocios.</t>
  </si>
  <si>
    <t xml:space="preserve">Falta verificar la continuidad de aplicación del formato, su actualización u otras acciones tomadas frente a su uso en la gestión del área. </t>
  </si>
  <si>
    <t>1. Acta de Reunión de socialización del documento que contiene los Parámetros de calidad para la entrega de programas y/o cápsulas al área de Programación - Fecha: 28 de junio de 2018.
2. Correo electrónico de Jhon García, confirmando la creación en el SIG del documento MDCC-IN-002 PROTOCOLO DE ENTREGAS DE PROGRAMAS A TRÁFICO.
3. Acta de Reunión de socialización sobre el uso del Formato MDCC-FT-022 CONTROL DE CALIDAD para la entrega de programas y/o cápsulas al área de Programación - Fecha: 28 de junio de 2018.
4. Anexo Formato MDCC-FT-022 CONTROL DE CALIDAD.
5. Correo electrónico enviado a Lina Fernández Coordinadora de Programación, solicitando la revisión del Procedimiento MDCC-PD-005 GESTIÓN Y CONTROL DE CALIDAD DE PROGRAMAS. Fecha: 11 de septiembre de 2018. *Si este no requiere ajustes, entonces de inmediato se procederá a realizar la actualización del procedimiento EPLE-PD-014.</t>
  </si>
  <si>
    <t>1. correos electrónicos con el documento que contiene las especificaciones técnicas de audio y video, solicitando que estas sean incluidas dentro de las observaciones de las cotizaciones, para que sean tenidas en cuenta por los clientes cuando envíen programas y/o cápsulas a emitir en el Canal.
2. Acta de  reunión con el grupo de VENTAS Y MERCADEO para la socialización del documento que contiene los Parámetros de calidad para la entrega de programas y/o cápsulas al área de Programación, en el cual se incluyen los requerimientos técnicos de audio y video, solicitando que estos sean incluidos en las observaciones de las cotizaciones para sus clientes.
3. Memorando No.1617</t>
  </si>
  <si>
    <r>
      <t xml:space="preserve">Reporte Prog: </t>
    </r>
    <r>
      <rPr>
        <sz val="10"/>
        <color theme="1"/>
        <rFont val="Tahoma"/>
        <family val="2"/>
      </rPr>
      <t xml:space="preserve">Avance 1: Se envió al grupo de VENTAS Y MERCADEO dos correos electrónicos con el documento que contiene las especificaciones técnicas de audio y video, solicitando que estas sean incluidas dentro de las observaciones de las cotizaciones, para que sean tenidas en cuenta por los clientes cuando envíen programas y/o cápsulas a emitir en el Canal. Avance 2: Se realizó una reunión con el grupo de VENTAS Y MERCADEO para la socialización del documento que contiene los Parámetros de calidad para la entrega de programas y/o cápsulas al área de Programación, en el cual se incluyen los requerimientos técnicos de audio y video, solicitando que estos sean incluidos en las observaciones de las cotizaciones para sus clientes. Avance 3: Se realizó una reunión con el grupo de VENTAS Y MERCADEO coordinando y solicitando que dentro de su procedimiento de Gestión Comercial y Ventas se incluya un PUNTO DE CONTROL donde se incluyan en las observaciones de las cotizaciones los Parámetros de calidad para la entrega de programas y/o cápsulas al área de Programación.
</t>
    </r>
    <r>
      <rPr>
        <b/>
        <sz val="10"/>
        <color theme="1"/>
        <rFont val="Tahoma"/>
        <family val="2"/>
      </rPr>
      <t xml:space="preserve">Análisis OCI: </t>
    </r>
    <r>
      <rPr>
        <sz val="10"/>
        <color theme="1"/>
        <rFont val="Tahoma"/>
        <family val="2"/>
      </rPr>
      <t xml:space="preserve">Una vez verificados los soportes remitidos por el área, se evidencia que mediante memorando No.1617 del 28 de junio de 2018 se dieron a conocer los parámetros de control de calidad para inclusión en las condiciones de las cotizaciones, frente a los cuales el área de ventas y mercadeo informó que ya se estaban incluyendo en las cotizaciones remitidas a los clientes,  así mismo dentro del acta de reunión efectuada entre las áreas de programación y nuevos negocios se socializó el formato MDCC-FT-022 CONTROL DE CALIDAD y se solicitó por parte del área de programación la inclusión de un punto de control en el procedimiento de Gestión Comercial y Ventas; Verificado el procedimiento del área de ventas se evidencia que el punto de control fue incluido en el ítem No.37 "Recibir material a emitir y revisar calidad técnica". Teniendo en cuenta las actividades efectuadas y el tiempo de ejecución la acción se califica con alerta de </t>
    </r>
    <r>
      <rPr>
        <b/>
        <sz val="10"/>
        <color theme="1"/>
        <rFont val="Tahoma"/>
        <family val="2"/>
      </rPr>
      <t xml:space="preserve">"Terminada". </t>
    </r>
  </si>
  <si>
    <t>1. Acta de Reunión 23 de agosto de 2018</t>
  </si>
  <si>
    <t xml:space="preserve">Verificar la actualización del inventario de la coordinación durante el segundo semestre del año. </t>
  </si>
  <si>
    <t>1. Cronograma de transferencias
2. Actas e inventario FUID de las transferencias recibidas por Control Interno, Correspondencia, Programación.
3. Acta de reunión de Gestión Documental.</t>
  </si>
  <si>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por lo cual se proyectó oficio con el objeto de solicitar el apoyo al Archivo Distrital frente a las medidas preventivas de conservación para los documentos que el Canal Capital genera dentro de sus actividades diarias. El oficio 1255 del 27 de Julio del 2018 se encuentra en trámite por parte del Archivo Distrital, estamos a la espera de una respuesta positiva.
</t>
    </r>
    <r>
      <rPr>
        <b/>
        <sz val="10"/>
        <color theme="1"/>
        <rFont val="Tahoma"/>
        <family val="2"/>
      </rPr>
      <t xml:space="preserve">Análisis OCI: </t>
    </r>
    <r>
      <rPr>
        <sz val="10"/>
        <color theme="1"/>
        <rFont val="Tahoma"/>
        <family val="2"/>
      </rPr>
      <t xml:space="preserve">Se verificaron los soportes remitidos por el área de Gestión Documental, dentro de los cuales se evidencia el oficio No.1255 del 27 de Julio de 2018 con el que se remite la solicitud monitoreo y saneamiento del Archivo Central y de Gestión del Canal Capital (el cual está a la espera de una respuesta por parte del ente encargado), así como el seguimiento efectuado a la acción con fecha del 14 de agosto de 2018 mediante acta de reunión; aunque se reconocen los avances que se tienen a la fecha, debido a los plazos de ejecución de la actividad y la meta planteada en el Plan de Mejoramiento, se califica la acción con una alerta de </t>
    </r>
    <r>
      <rPr>
        <b/>
        <sz val="10"/>
        <color theme="1"/>
        <rFont val="Tahoma"/>
        <family val="2"/>
      </rPr>
      <t>"Incumplida"</t>
    </r>
    <r>
      <rPr>
        <sz val="10"/>
        <color theme="1"/>
        <rFont val="Tahoma"/>
        <family val="2"/>
      </rPr>
      <t xml:space="preserve">. </t>
    </r>
  </si>
  <si>
    <t>1. Banco Terminológico.
2. Acta de reunión Gestión Documental</t>
  </si>
  <si>
    <t>1. Actualización de procedimiento de prestamos y consulta documental.
2. Correos electrónicos de procedimientos.
3. Propuesta de procedimiento de digitalización de expediente.
4. Acta de reunión Gestión Documental</t>
  </si>
  <si>
    <r>
      <t xml:space="preserve">Reporte GD: </t>
    </r>
    <r>
      <rPr>
        <sz val="10"/>
        <color theme="1"/>
        <rFont val="Tahoma"/>
        <family val="2"/>
      </rPr>
      <t xml:space="preserve">El Sistema Interno de Gestión Documental tomó las medidas necesarias para atender esta recomendación, por ello se evaluó realizar los ajustes pertinentes recomendados por control interno  y se generó ajustes al documento con el fin de evaluarlo y revisar con el Líder de gestión documental, se aclara que los ajustes realizados se dejan en color rojo para que se evidencian los cambios.  
</t>
    </r>
    <r>
      <rPr>
        <b/>
        <sz val="10"/>
        <color theme="1"/>
        <rFont val="Tahoma"/>
        <family val="2"/>
      </rPr>
      <t xml:space="preserve">Análisis OCI: </t>
    </r>
    <r>
      <rPr>
        <sz val="10"/>
        <color theme="1"/>
        <rFont val="Tahoma"/>
        <family val="2"/>
      </rPr>
      <t xml:space="preserve">Se verifica el documento remitido en el cual se efectuaron una serie de ajustes en las actividades incluidas en el procedimiento AGRI-GD-PD-004 PRESTAMO Y CONSULTA DOCUMENTAL, sin embargo, a la fecha no se ha remitido la versión final con aprobación de la Líder de Gestión Documental a Planeación para los trámites de codificación, publicación e inclusión en la intranet del Canal. Teniendo en cuenta que se reconocen los avances presentados y dados los plazos establecidos para el cumplimiento de la acción, esta se califica con alerta de </t>
    </r>
    <r>
      <rPr>
        <b/>
        <sz val="10"/>
        <color theme="1"/>
        <rFont val="Tahoma"/>
        <family val="2"/>
      </rPr>
      <t>"Incumplida"</t>
    </r>
    <r>
      <rPr>
        <sz val="10"/>
        <color theme="1"/>
        <rFont val="Tahoma"/>
        <family val="2"/>
      </rPr>
      <t xml:space="preserve">. </t>
    </r>
  </si>
  <si>
    <r>
      <t xml:space="preserve">Reporte GD: </t>
    </r>
    <r>
      <rPr>
        <sz val="10"/>
        <color theme="1"/>
        <rFont val="Tahoma"/>
        <family val="2"/>
      </rPr>
      <t xml:space="preserve">El Sistema Interno de Gestión Documental tomó las medidas necesarias para atender esta recomendación, para ello se realizaron actividades que abarquen cada una de las recomendaciones anteriormente detalladas, de lo cual la Líder de gestión documental está al tanto de cada actividad desarrollada.
</t>
    </r>
    <r>
      <rPr>
        <b/>
        <sz val="10"/>
        <color theme="1"/>
        <rFont val="Tahoma"/>
        <family val="2"/>
      </rPr>
      <t xml:space="preserve">Análisis OCI: </t>
    </r>
    <r>
      <rPr>
        <sz val="10"/>
        <color theme="1"/>
        <rFont val="Tahoma"/>
        <family val="2"/>
      </rPr>
      <t xml:space="preserve">Se presentan a la fecha de seguimiento las evidencias de actividades individuales que se relacionan con el Plan de Conservación Documental según Acuerdo 006 de 2014 del Archivo General de la Nación, dentro de las cuales se evidencia la estructuración del AGRI-GD-PR-002 PROGRAMA DE LIMPIEZA EN LOS ARCHIVOS y AGRI-GD-FT-032 FORMATO DE LIMPIEZA Y DESINFECCIÓN DE ÁREAS DE ARCHIVO, así como el borrador del PLAN DE EMERGENCIA ARCHIVOS CANAL CAPITAL del Subsistema Interno de Gestión Documental y Archivo (SIGA); sin embargo, a la fecha no se evidencia el Plan de Conservación Documental debidamente codificado, publicado, socializado e incluido en el SIG. 
Teniendo en cuenta la meta y los plazos establecidos para ejecución de las actividades que dan cumplimiento a la acción, esta se califica con alerta de </t>
    </r>
    <r>
      <rPr>
        <b/>
        <sz val="10"/>
        <color theme="1"/>
        <rFont val="Tahoma"/>
        <family val="2"/>
      </rPr>
      <t>"Incumplida"</t>
    </r>
    <r>
      <rPr>
        <sz val="10"/>
        <color theme="1"/>
        <rFont val="Tahoma"/>
        <family val="2"/>
      </rPr>
      <t xml:space="preserve">. Se recomienda al área realizar la solicitud de ampliación de los plazos para dar cumplimiento a lo establecido en el Plan de Mejoramiento. </t>
    </r>
  </si>
  <si>
    <t>1. Solicitud y reiteración de conceptos Archivo Distrital y Archivo General de la Nación.
2. Respuesta Conceptos Archivo Distrital y Archivo General de la Nación.
3. Levantamiento documento de Perdida documental.
4. Acta de Reunión Gestión Documental.</t>
  </si>
  <si>
    <t>1. Cronograma de transferencias
2. Acta de reunión de Gestión Documental.</t>
  </si>
  <si>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de lo cual se ajustó el cronograma de trasferencias documentales de la entidad con el fin de cumplir con las transferencias primarias, de esta manera cumpliendo con la normatividad legal vigente.
</t>
    </r>
    <r>
      <rPr>
        <b/>
        <sz val="10"/>
        <color theme="1"/>
        <rFont val="Tahoma"/>
        <family val="2"/>
      </rPr>
      <t xml:space="preserve">Análisis OCI: </t>
    </r>
    <r>
      <rPr>
        <sz val="10"/>
        <color theme="1"/>
        <rFont val="Tahoma"/>
        <family val="2"/>
      </rPr>
      <t xml:space="preserve">Se remite por parte del área de Gestión Documental el cronograma de transferencias primarias de la vigencia 2017, así como para la vigencia 2018, dentro del cual no es posible establecer que se hayan efectuado las actualizaciones a las que refiere la acción planteada en el Plan de Mejoramiento; de igual manera, se verifican actas de trabajo con el área de programación y de transferencia primaria el día 30 de julio de 2018 al igual que el avance en la construcción del FUID del área de correspondencia. Teniendo en cuenta los plazos establecidos para la ejecución de la acción planteada y los avances reportados, se califica con una alerta de </t>
    </r>
    <r>
      <rPr>
        <b/>
        <sz val="10"/>
        <color theme="1"/>
        <rFont val="Tahoma"/>
        <family val="2"/>
      </rPr>
      <t>"En Proceso"</t>
    </r>
    <r>
      <rPr>
        <sz val="10"/>
        <color theme="1"/>
        <rFont val="Tahoma"/>
        <family val="2"/>
      </rPr>
      <t xml:space="preserve">. 
Se recomienda al área establecer un control de cambios al documento en el cual se registren las fechas de creación y actualización con el fin de determinar el cumplimiento de la acción establecida. </t>
    </r>
  </si>
  <si>
    <t>1. Actas de Programación y Talento Humano.
2. Acta de reunión Gestión Documental.</t>
  </si>
  <si>
    <t>José Leonardo Ibarra Quiroga</t>
  </si>
  <si>
    <t>1. Resolución interna 040 de 2018. 
2. Correos electrónicos donde se evidencian las revisiones realizadas por la asesora jurídica y por el jefe de la Oficina de Control Interno. 
3. Publicación en la intranet. Ruta: http://intranet.canalcapital.gov.co/MECI-SGC/DIRECCIONAMIENTO%20ESTRATEGICO/Forms/AllItems.aspx?RootFolder=%2FMECI%2DSGC%2FDIRECCIONAMIENTO%20ESTRATEGICO%2FRESOLUCIONES%20INTERNAS%2F2018&amp;FolderCTID=0x0120008246D8453EA6694A98FF83DABA0FA79D&amp;View={16119942-0603-42F8-A51E-E0FD03073B37}
4. Acta de reunión del Comité Institucional de Gestión y Desempeño.</t>
  </si>
  <si>
    <t>1. Informe Autodiagnósticos Canal Capital</t>
  </si>
  <si>
    <t>1. No se cuenta con avances concretos para cada una de las acciones formuladas.</t>
  </si>
  <si>
    <t>1. EPLE-MN-002 MANUAL PARA EL CONTROL DE DOCUMENTOS DEL SISTEMA INTEGRADO DE GESTIÓN 2:
2. EPLE-PD-001 FORMULACION Y SEGUIMIENTO PLAN ACCION ANUAL.
3. EPLE-PD-006 FORMULACIÓN, REGISTRO Y ACTUALIZACIÓN PROYECTOS DE INVERSIÓN.
4. EPLE-PD-009 CONTROL DE DOCUMENTOS.
5. EPLE-PD-011 FORMULACIÓN, EVALUACIÓN Y SEGUIMIENTO AL PLAN ANUAL DE ADQUISICIONES</t>
  </si>
  <si>
    <t xml:space="preserve">1. Listado maestro de documentos. 
</t>
  </si>
  <si>
    <t xml:space="preserve">1. Acta de reunión del 25 de junio de 2018. </t>
  </si>
  <si>
    <t>1. EPLE-MN-003 MANUAL METODOLÓGICO PARA LA ADMINISTRACIÓN DEL RIESGO.
2. EPLE-PO-001 POLÍTICA DE ADMINISTRACIÓN DEL RIESGO</t>
  </si>
  <si>
    <t>1. Actas de reunión Nos. 43, 45, 46, 48, 49 y 51.</t>
  </si>
  <si>
    <r>
      <rPr>
        <b/>
        <sz val="10"/>
        <color theme="1"/>
        <rFont val="Tahoma"/>
        <family val="2"/>
      </rPr>
      <t>Respuesta Planeación:</t>
    </r>
    <r>
      <rPr>
        <sz val="10"/>
        <color theme="1"/>
        <rFont val="Tahoma"/>
        <family val="2"/>
      </rPr>
      <t xml:space="preserve"> 1 - Elaborar el proyecto de modificación de la Resolución interna 036 de 2015, en el cual se hagan aclaraciones sobre los documentos a aprobar en cada comité y demás ajustes a que haya lugar (50%). 
Se realizó la modificación de la Resolución interna 036 de 2015 teniendo en cuenta los lineamientos necesarios en materia de implementación del Modelo Integrado de Planeación y Gestión - MIPG. En su artículo 8 parágrafo numeral 1 se aborda el tema de la documentación que aprobará el comité. 
2 - Remitir el proyecto de resolución a los miembros de los comités, para sus respectivas observaciones. (15%)
El proyecto de Resolución fue presentado para su revisión a la coordinación jurídica y al Jefe de la Oficina de Control Interno, los ajustes fueron tenidos en cuenta y fue aprobada para su implementación en el mes de marzo del año en curso. 
3 - Presentar el proyecto de resolución al representante de la Alta Dirección, para su aprobación. (20%)
El documento se presentó al Secretario General luego de su revisión por parte del Jefe de Control Interno y de la Asesora Jurídica, para posteriormente ser aprobado por el Gerente General.
4 - Publicar la resolución aprobada en la intranet de la entidad. (5%)
La Resolución 040 fue elaborada y firmada el 15 de marzo de 2018, la publicación en la intranet se realizó el 16 de marzo del año 2018. 
5 - Socializar los ajustes realizados a los miembros del comité y demás partes interesadas. (10%)
La Resolución 040 fue socializada en el comité institucional de gestión y desempeño llevado a cabo el día 21 de junio de 2018.
</t>
    </r>
    <r>
      <rPr>
        <b/>
        <sz val="10"/>
        <color theme="1"/>
        <rFont val="Tahoma"/>
        <family val="2"/>
      </rPr>
      <t xml:space="preserve">Análisis OCI: </t>
    </r>
    <r>
      <rPr>
        <sz val="10"/>
        <color theme="1"/>
        <rFont val="Tahoma"/>
        <family val="2"/>
      </rPr>
      <t xml:space="preserve">Como se verifico en el seguimiento anterior las 4 primeras acciones quedaron cumplidas, solamente quedo pendiente  la socialización de los cambios realizados al comité institucional de gestión y desempeño, mediante Resolución 040 del 15/03/2018 a la Resolución 036. Acción que se evidenció mediante acta 001 de 2018 del comité Institucional de Gestión y Desempeño, realizado el 21/06/2018. por lo cual la acción queda cumplida. </t>
    </r>
  </si>
  <si>
    <r>
      <t xml:space="preserve">1. Solicitar a los líderes de los procesos de la entidad hacer la revisión general a sus documentos y solicitar las actualizaciones que lo requieran; </t>
    </r>
    <r>
      <rPr>
        <b/>
        <sz val="9"/>
        <color rgb="FF000000"/>
        <rFont val="Tahoma"/>
        <family val="2"/>
      </rPr>
      <t>dando prioridad</t>
    </r>
    <r>
      <rPr>
        <sz val="9"/>
        <color rgb="FF000000"/>
        <rFont val="Tahoma"/>
        <family val="2"/>
      </rPr>
      <t xml:space="preserve"> a los siete (7) documentos  identificados en el presente hallazgo.</t>
    </r>
  </si>
  <si>
    <r>
      <t xml:space="preserve">1. </t>
    </r>
    <r>
      <rPr>
        <sz val="9"/>
        <color rgb="FF000000"/>
        <rFont val="Tahoma"/>
        <family val="2"/>
      </rPr>
      <t xml:space="preserve">Realizar la verificación trimestral de la totalidad de documentos
</t>
    </r>
    <r>
      <rPr>
        <b/>
        <sz val="9"/>
        <color rgb="FF000000"/>
        <rFont val="Tahoma"/>
        <family val="2"/>
      </rPr>
      <t>2.</t>
    </r>
    <r>
      <rPr>
        <sz val="9"/>
        <color rgb="FF000000"/>
        <rFont val="Tahoma"/>
        <family val="2"/>
      </rPr>
      <t xml:space="preserve"> Foliación de los expedientes contractuales.</t>
    </r>
  </si>
  <si>
    <t>No Aplica</t>
  </si>
  <si>
    <r>
      <rPr>
        <b/>
        <sz val="10"/>
        <color theme="1"/>
        <rFont val="Tahoma"/>
        <family val="2"/>
      </rPr>
      <t>Análisis Subdirección Administrativa:</t>
    </r>
    <r>
      <rPr>
        <sz val="10"/>
        <color theme="1"/>
        <rFont val="Tahoma"/>
        <family val="2"/>
      </rPr>
      <t xml:space="preserve">  1. Los servicios TIC se encuentran documentados en el plan estratégico de tecnologías de la información y las comunicaciones 2017-2020 de Canal Capital ""numeral 5.4 servicios tecnológicos"" pagina 25, aprobado en comité SIG el 27 de diciembre de 2017. 2. La identificación de los servicios TIC críticos se encuentran discriminados en el numeral 5.2 Uso y Apropiación Tecnológica, pagina 16  ""Descripción de criticidad para servicios TIC"" del Plan Estratégico de Tecnologías de la Información y las Comunicaciones 2017-2020 de Canal Capital. 
3. Se adjunta plan de acción de la oficina de sistemas 2018 el cual contempla las actividades referentes a las necesidades de mantenimiento preventivo y acciones correctivas de los servicios TIC (Centro de datos, equipos terminales de datos y subsistema de seguridad de la información), así como la contratación de servicios especializados en soporte de tercer nivel para datacenter. Contrato 267-2018 con objeto ""se obliga con canal capital as prestar sus servicios de mantenimiento preventivo y correctivo a la infraestructura TI de Canal Capital, brindando soporte de nivel 3 de acuerdo a las especificaciones técnicas referidas por el Canal Capital".
</t>
    </r>
    <r>
      <rPr>
        <b/>
        <sz val="10"/>
        <color theme="1"/>
        <rFont val="Tahoma"/>
        <family val="2"/>
      </rPr>
      <t>Análisis OCI:</t>
    </r>
    <r>
      <rPr>
        <sz val="10"/>
        <color theme="1"/>
        <rFont val="Tahoma"/>
        <family val="2"/>
      </rPr>
      <t xml:space="preserve"> De acuerdo a lo informado por el área de sistemas en la actualidad se vienen adelantando las actividades para la realización del estudio de mercado  para contingencia de centro de datos remoto al ordenador del gasto para tomar decisiones de contratación, por lo anterior no es posible evidenciar dicho estudio, por lo cual la acción queda abierta.</t>
    </r>
  </si>
  <si>
    <t xml:space="preserve">Carolina Gómez </t>
  </si>
  <si>
    <t xml:space="preserve">No se adjuntaron los soportes correspondientes a las actividades establecidas </t>
  </si>
  <si>
    <t xml:space="preserve">1. Acta No. 02, y 03 revisión mapa de riesgos recursos humanos </t>
  </si>
  <si>
    <t xml:space="preserve">1. AGRI-SA-PD-010 TOMA FÍSICA DE INVENTARIOS, CORREO 
2. SOCIALIZACION COMUNICACIONES INTERNAS
</t>
  </si>
  <si>
    <t xml:space="preserve">1. Resolución 124-2018 
2. Correo de Bogotá es TIC - [Comunicaciones Internas Canal Capital] 
3. Resolución del Comité de Inventarios </t>
  </si>
  <si>
    <t>1. Acta Capacitación Entradas Salidas y Traslados</t>
  </si>
  <si>
    <t xml:space="preserve">1. Manual Avalúo . Primer, segundo, y tercer Borrador 
2. Correo de Bogotá es TIC - Fwd_ Avalúo Activo </t>
  </si>
  <si>
    <t xml:space="preserve">1. Presentación power point </t>
  </si>
  <si>
    <t>José Leonardo Ibarra Quiroga
Carolina Gómez</t>
  </si>
  <si>
    <t>1. Cronograma con fechas para publicación  Estados Financieros 2018 y correo socialización del mismo.
2. Correo solicitud de financiera y publicación que realizó el web master de los Estados Financieros de los meses de Mayo, junio y julio</t>
  </si>
  <si>
    <t>1. Correo de actualización - Procedimiento.
2. AGFF-CO-PD-001  ESTADOS FINANCIEROS.</t>
  </si>
  <si>
    <t>1. Ajustes al Instructivo para elaboración de Notas a los E.F</t>
  </si>
  <si>
    <t xml:space="preserve">Marcela Morales </t>
  </si>
  <si>
    <t>1. Actas de reunión nuevos negocios para documentar el procedimiento.
2. Procedimiento publicado.
3. Soporte de capacitación.
4. Puntos de control identificados en el procedimiento.</t>
  </si>
  <si>
    <r>
      <rPr>
        <b/>
        <sz val="10"/>
        <color theme="1"/>
        <rFont val="Tahoma"/>
        <family val="2"/>
      </rPr>
      <t xml:space="preserve">1. </t>
    </r>
    <r>
      <rPr>
        <sz val="10"/>
        <color theme="1"/>
        <rFont val="Tahoma"/>
        <family val="2"/>
      </rPr>
      <t xml:space="preserve">Actas de reunión nuevos negocios para documentar el procedimiento.
</t>
    </r>
    <r>
      <rPr>
        <b/>
        <sz val="10"/>
        <color theme="1"/>
        <rFont val="Tahoma"/>
        <family val="2"/>
      </rPr>
      <t>2.</t>
    </r>
    <r>
      <rPr>
        <sz val="10"/>
        <color theme="1"/>
        <rFont val="Tahoma"/>
        <family val="2"/>
      </rPr>
      <t xml:space="preserve"> Procedimiento publicado.
</t>
    </r>
    <r>
      <rPr>
        <b/>
        <sz val="10"/>
        <color theme="1"/>
        <rFont val="Tahoma"/>
        <family val="2"/>
      </rPr>
      <t>3.</t>
    </r>
    <r>
      <rPr>
        <sz val="10"/>
        <color theme="1"/>
        <rFont val="Tahoma"/>
        <family val="2"/>
      </rPr>
      <t xml:space="preserve"> Soporte de capacitación.
</t>
    </r>
    <r>
      <rPr>
        <b/>
        <sz val="10"/>
        <color theme="1"/>
        <rFont val="Tahoma"/>
        <family val="2"/>
      </rPr>
      <t>4.</t>
    </r>
    <r>
      <rPr>
        <sz val="10"/>
        <color theme="1"/>
        <rFont val="Tahoma"/>
        <family val="2"/>
      </rPr>
      <t xml:space="preserve"> Puntos de control identificados en el procedimiento.</t>
    </r>
  </si>
  <si>
    <r>
      <rPr>
        <b/>
        <sz val="10"/>
        <color theme="1"/>
        <rFont val="Tahoma"/>
        <family val="2"/>
      </rPr>
      <t>1.</t>
    </r>
    <r>
      <rPr>
        <sz val="10"/>
        <color theme="1"/>
        <rFont val="Tahoma"/>
        <family val="2"/>
      </rPr>
      <t xml:space="preserve"> Para la matriz de riesgo se aplica un modelo restructurado de los estudios previos en la modalidad de prestación de servicios.</t>
    </r>
  </si>
  <si>
    <t>1. Formato "AGRI-SA-FT-050 Planilla de Verificación de elementos para proceso de baja" mediante memorando interno No. 1188 
2. Formato "AGRI-SA-FT-050 Planilla de Verificación de elementos para proceso de baja" de las áreas de sistemas, técnica, servicios administrativos</t>
  </si>
  <si>
    <t>1. Se anexa circular 11 y 12.</t>
  </si>
  <si>
    <r>
      <rPr>
        <b/>
        <sz val="10"/>
        <color theme="1"/>
        <rFont val="Tahoma"/>
        <family val="2"/>
      </rPr>
      <t xml:space="preserve">1. </t>
    </r>
    <r>
      <rPr>
        <sz val="10"/>
        <color theme="1"/>
        <rFont val="Tahoma"/>
        <family val="2"/>
      </rPr>
      <t>Se anexa circular 11 y 12.</t>
    </r>
  </si>
  <si>
    <r>
      <rPr>
        <b/>
        <sz val="10"/>
        <color theme="1"/>
        <rFont val="Tahoma"/>
        <family val="2"/>
      </rPr>
      <t xml:space="preserve">1. </t>
    </r>
    <r>
      <rPr>
        <sz val="10"/>
        <color theme="1"/>
        <rFont val="Tahoma"/>
        <family val="2"/>
      </rPr>
      <t>Se anexa matriz de reparto y impresión de correo electrónico recordando el compromiso de la revisión de los de las carpetas 2017 y 2016.</t>
    </r>
  </si>
  <si>
    <r>
      <rPr>
        <b/>
        <sz val="9"/>
        <color theme="1"/>
        <rFont val="Tahoma"/>
        <family val="2"/>
      </rPr>
      <t xml:space="preserve">Avances CJ: </t>
    </r>
    <r>
      <rPr>
        <sz val="9"/>
        <color theme="1"/>
        <rFont val="Tahoma"/>
        <family val="2"/>
      </rPr>
      <t xml:space="preserve">1. Mediante correo electrónico del día 2 de marzo de 2018, el Secretario General, Dr. Miguel Fernando Vega, procedió a remitir la circular No. 006 de 2018 a las diferentes dependencias de Canal Capital, 2. Se realizó la revisión total de los expedientes del año 2017, con la finalidad de verificar que estos estuvieran con todas las firmas y documentos requeridos. 
</t>
    </r>
    <r>
      <rPr>
        <b/>
        <sz val="9"/>
        <color theme="1"/>
        <rFont val="Tahoma"/>
        <family val="2"/>
      </rPr>
      <t>Análisis OCI:</t>
    </r>
    <r>
      <rPr>
        <sz val="9"/>
        <color theme="1"/>
        <rFont val="Tahoma"/>
        <family val="2"/>
      </rPr>
      <t xml:space="preserve"> Se realiza de conformidad con lo proyectado.  Se recomienda dar continuidad a la socialización de la circular, teniendo en cuenta que se avecina la terminación de la ley de garantías, adicional a lo anterior es importante tener en cuenta las periodicidades establecidas en la acción suscrita.</t>
    </r>
  </si>
  <si>
    <r>
      <rPr>
        <b/>
        <sz val="9"/>
        <color theme="1"/>
        <rFont val="Tahoma"/>
        <family val="2"/>
      </rPr>
      <t xml:space="preserve">Avance CJ: </t>
    </r>
    <r>
      <rPr>
        <sz val="9"/>
        <color theme="1"/>
        <rFont val="Tahoma"/>
        <family val="2"/>
      </rPr>
      <t xml:space="preserve">1. Mediante correo electrónico del día 2 de marzo de 2018, el Secretario General, Dr. Miguel Fernando Vega, procedió a remitir la circular No. 006 de 2018 a las diferentes dependencias de Canal Capital, 2. Se realizó la revisión total de los expedientes del año 2017, con la finalidad de verificar que estos estuvieran con todas las firmas y documentos requeridos. 
</t>
    </r>
    <r>
      <rPr>
        <b/>
        <sz val="9"/>
        <color theme="1"/>
        <rFont val="Tahoma"/>
        <family val="2"/>
      </rPr>
      <t>Análisis OCI:</t>
    </r>
    <r>
      <rPr>
        <sz val="9"/>
        <color theme="1"/>
        <rFont val="Tahoma"/>
        <family val="2"/>
      </rPr>
      <t xml:space="preserve"> Se realiza de conformidad con lo proyectado.  Se recomienda dar continuidad a la socialización de la circular, teniendo en cuenta que se avecina la terminación de la ley de garantías, adicional a lo anterior es importante tener en cuenta las periodicidades establecidas en la acción suscrita.</t>
    </r>
  </si>
  <si>
    <r>
      <t xml:space="preserve">1. </t>
    </r>
    <r>
      <rPr>
        <sz val="10"/>
        <color theme="1"/>
        <rFont val="Tahoma"/>
        <family val="2"/>
      </rPr>
      <t xml:space="preserve">Se anexa Acta de reunión de fecha 27 de agosto 2018. </t>
    </r>
  </si>
  <si>
    <r>
      <t xml:space="preserve">1. </t>
    </r>
    <r>
      <rPr>
        <sz val="10"/>
        <color theme="1"/>
        <rFont val="Tahoma"/>
        <family val="2"/>
      </rPr>
      <t xml:space="preserve">Se adjuntan soportes de la revisión, con los correspondientes pantallazos y observaciones discriminadas en la matriz. </t>
    </r>
  </si>
  <si>
    <r>
      <t xml:space="preserve">1. </t>
    </r>
    <r>
      <rPr>
        <sz val="10"/>
        <color theme="1"/>
        <rFont val="Tahoma"/>
        <family val="2"/>
      </rPr>
      <t>Se anexa copia del Acta de reunión del 15 de agosto de 2018.</t>
    </r>
  </si>
  <si>
    <r>
      <rPr>
        <b/>
        <sz val="9"/>
        <color theme="1"/>
        <rFont val="Tahoma"/>
        <family val="2"/>
      </rPr>
      <t>Análisis OCI:</t>
    </r>
    <r>
      <rPr>
        <sz val="9"/>
        <color theme="1"/>
        <rFont val="Tahoma"/>
        <family val="2"/>
      </rPr>
      <t xml:space="preserve"> Teniendo en cuenta que esta actividad inició en diciembre de 2017 y que a la fecha no se reporta avance, se requiere dar prioridad al desarrollo de las actividades planteadas a fin de no incumplir con lo programado</t>
    </r>
  </si>
  <si>
    <r>
      <rPr>
        <b/>
        <sz val="10"/>
        <color theme="1"/>
        <rFont val="Tahoma"/>
        <family val="2"/>
      </rPr>
      <t>1.</t>
    </r>
    <r>
      <rPr>
        <sz val="10"/>
        <color theme="1"/>
        <rFont val="Tahoma"/>
        <family val="2"/>
      </rPr>
      <t xml:space="preserve"> Se anexa copia del Acta de reunión del 18 de julio de 2018. </t>
    </r>
  </si>
  <si>
    <r>
      <rPr>
        <b/>
        <sz val="10"/>
        <color theme="1"/>
        <rFont val="Tahoma"/>
        <family val="2"/>
      </rPr>
      <t>1.</t>
    </r>
    <r>
      <rPr>
        <sz val="10"/>
        <color theme="1"/>
        <rFont val="Tahoma"/>
        <family val="2"/>
      </rPr>
      <t xml:space="preserve"> Se anexan como soportes correos electrónicos.</t>
    </r>
  </si>
  <si>
    <r>
      <rPr>
        <b/>
        <sz val="10"/>
        <color theme="1"/>
        <rFont val="Tahoma"/>
        <family val="2"/>
      </rPr>
      <t xml:space="preserve">1. </t>
    </r>
    <r>
      <rPr>
        <sz val="10"/>
        <color theme="1"/>
        <rFont val="Tahoma"/>
        <family val="2"/>
      </rPr>
      <t>Se anexa copia del Acta de reunión del 15 de agosto de 2018.</t>
    </r>
  </si>
  <si>
    <r>
      <rPr>
        <b/>
        <sz val="10"/>
        <color theme="1"/>
        <rFont val="Tahoma"/>
        <family val="2"/>
      </rPr>
      <t>1.</t>
    </r>
    <r>
      <rPr>
        <sz val="10"/>
        <color theme="1"/>
        <rFont val="Tahoma"/>
        <family val="2"/>
      </rPr>
      <t xml:space="preserve"> Se anexa copia del Acta de reunión del 15 de agosto de 2018.</t>
    </r>
  </si>
  <si>
    <r>
      <t xml:space="preserve">1. </t>
    </r>
    <r>
      <rPr>
        <sz val="10"/>
        <color theme="1"/>
        <rFont val="Tahoma"/>
        <family val="2"/>
      </rPr>
      <t>Se anexa matriz de reparto y impresión de correo electrónico recordando el compromiso de la revisión de los de las carpetas 2017 y 2016.</t>
    </r>
  </si>
  <si>
    <r>
      <rPr>
        <b/>
        <sz val="10"/>
        <color theme="1"/>
        <rFont val="Tahoma"/>
        <family val="2"/>
      </rPr>
      <t xml:space="preserve">1. </t>
    </r>
    <r>
      <rPr>
        <sz val="10"/>
        <color theme="1"/>
        <rFont val="Tahoma"/>
        <family val="2"/>
      </rPr>
      <t>Se anexa copia del correo del 26 de junio de 2018, por el cual el área de Sistemas informa que la Coordinación Jurídica contaría con el correo electrónico coordinacionjuridica@canalccapital.gov. Y siete (7) correos electrónicos correspondiente a las siguientes fechas: 10 julio, 12 julio, 13 julio, 2 agosto, 16 agosto y 17 de agosto, a través de los cuales se informan a los Contratistas y supervisores sobre los diferentes trámites contractuales adelantados.</t>
    </r>
  </si>
  <si>
    <t xml:space="preserve">                     </t>
  </si>
  <si>
    <r>
      <t xml:space="preserve">1. </t>
    </r>
    <r>
      <rPr>
        <sz val="10"/>
        <color theme="1"/>
        <rFont val="Tahoma"/>
        <family val="2"/>
      </rPr>
      <t>No se remitieron soportes.</t>
    </r>
  </si>
  <si>
    <r>
      <t>Análisis OCI:</t>
    </r>
    <r>
      <rPr>
        <sz val="10"/>
        <color theme="1"/>
        <rFont val="Tahoma"/>
        <family val="2"/>
      </rPr>
      <t xml:space="preserve"> No se reportan avances.</t>
    </r>
  </si>
  <si>
    <r>
      <rPr>
        <b/>
        <sz val="10"/>
        <color theme="1"/>
        <rFont val="Tahoma"/>
        <family val="2"/>
      </rPr>
      <t>1.</t>
    </r>
    <r>
      <rPr>
        <sz val="10"/>
        <color theme="1"/>
        <rFont val="Tahoma"/>
        <family val="2"/>
      </rPr>
      <t xml:space="preserve"> Se anexa proyecto de procedimiento de la causal de contratación directa "Iniciativa Propia".</t>
    </r>
  </si>
  <si>
    <t>1. Se anexa matriz de reparto y impresión de correo electrónico recordando el compromiso de la revisión de los de las carpetas 2017 y 2016.</t>
  </si>
  <si>
    <r>
      <rPr>
        <b/>
        <sz val="9"/>
        <color theme="1"/>
        <rFont val="Tahoma"/>
        <family val="2"/>
      </rPr>
      <t>Análisis OCI:</t>
    </r>
    <r>
      <rPr>
        <sz val="9"/>
        <color theme="1"/>
        <rFont val="Tahoma"/>
        <family val="2"/>
      </rPr>
      <t xml:space="preserve"> Teniendo en cuenta que esta actividad inicio en diciembre de 2017 y que a la fecha no se reporta avance, se requiere dar prioridad al desarrollo de las actividades planteadas a fin de no incumplir con lo programado</t>
    </r>
  </si>
  <si>
    <t>1. No se remitieron soportes.</t>
  </si>
  <si>
    <r>
      <t xml:space="preserve">Análisis OCI: </t>
    </r>
    <r>
      <rPr>
        <sz val="10"/>
        <color theme="1"/>
        <rFont val="Tahoma"/>
        <family val="2"/>
      </rPr>
      <t>No se reportan avances.</t>
    </r>
  </si>
  <si>
    <t>1. Acta de reunión 22 de agosto de 2018
2. Correos procedimiento sobre avalúo de activos
3. Memorando 1571- Respuesta memorando 1543 del 19 de junio de 2018.                                                                                                                             4. Acta de Reunión 15.08.2018.
5. Manual Avalúo . Primer Borrador
6. Correo de Bogotá es TIC - Fwd_ Avalúo Activos 
7. Manual Avalúo  - Segundo Borrador.
8. Manual Avalúo  - Tercer Borrador</t>
  </si>
  <si>
    <r>
      <t xml:space="preserve">Reporte Técnica: </t>
    </r>
    <r>
      <rPr>
        <sz val="10"/>
        <color theme="1"/>
        <rFont val="Tahoma"/>
        <family val="2"/>
      </rPr>
      <t xml:space="preserve">Esta coordinación asistió a reunión convocada por la subdirección administrativa al respecto, donde se realizó aportes sobre la defición de una metodología que permitan estandarizar el avalúo de activos en el canal.
</t>
    </r>
    <r>
      <rPr>
        <b/>
        <sz val="10"/>
        <color theme="1"/>
        <rFont val="Tahoma"/>
        <family val="2"/>
      </rPr>
      <t xml:space="preserve">Reporte Servicios Administrativos: </t>
    </r>
    <r>
      <rPr>
        <sz val="10"/>
        <color theme="1"/>
        <rFont val="Tahoma"/>
        <family val="2"/>
      </rPr>
      <t xml:space="preserve">Esta en proceso de elaboración del Manual para realizar el avaluó de los activos por parte del área técnica, administrativa y sistemas.
</t>
    </r>
    <r>
      <rPr>
        <b/>
        <sz val="10"/>
        <color theme="1"/>
        <rFont val="Tahoma"/>
        <family val="2"/>
      </rPr>
      <t xml:space="preserve">Reporte Financiera: </t>
    </r>
    <r>
      <rPr>
        <sz val="10"/>
        <color theme="1"/>
        <rFont val="Tahoma"/>
        <family val="2"/>
      </rPr>
      <t xml:space="preserve">De acuerdo a la Debilidad, el pasado 20 de junio, mediante memorando N° 1571, la Subdirectora Financiera aclaró el mecanismo de cumplimiento de las acciones planteadas sobre el tema en mención, resaltando la necesidad de la información remitida por la Subdirección Administrativa, motivo por el cual se solicitó ampliación de la fecha, para que los responsables puedan enviarla. Por otra parte, el pasado 15 de agosto se llevo a cabo una reunión entre la Subdirección Administrativa, Control Interno y la Subdirección Financiera, en busca de una solución en la cual se enfatizó la necesidad que los responsables de la propiedad, planta y equipo remitan a la Subdirección Financiera la información precisa para poder realizar los ajustes del caso, de ser necesario o en su defecto, buscar el mecanismo idóneo para efectuar el cambio del Responsable de la debilidad en cuestión, puesto que la Subdirección Financiera depende de las acciones que realice el área Administrativa.
</t>
    </r>
    <r>
      <rPr>
        <b/>
        <sz val="10"/>
        <color theme="1"/>
        <rFont val="Tahoma"/>
        <family val="2"/>
      </rPr>
      <t xml:space="preserve">Análisis OCI: </t>
    </r>
    <r>
      <rPr>
        <sz val="10"/>
        <color theme="1"/>
        <rFont val="Tahoma"/>
        <family val="2"/>
      </rPr>
      <t xml:space="preserve">Se verifican los soportes remitidos por la Subdirección Financiera, Servicios Administrativos y Técnica, dentro de los cuales se evidencia el trabajo que se ha venido efectuando de manera descoordinada sobre un manual de avalúos, el cual tiene fecha del 22 de agosto de la presente vigencia; así mismo, se reporta por el área Técnica, que no se ha realizado solicitud de información sobre los activos en servicio. Se remite de igual manera, un acta con fecha del 15 de agosto de 2018 en la que se contextualizó sobre el avalúo de activos por parte de la Sub. Financiera, por lo anterior, se califica con una alerta de </t>
    </r>
    <r>
      <rPr>
        <b/>
        <sz val="10"/>
        <color theme="1"/>
        <rFont val="Tahoma"/>
        <family val="2"/>
      </rPr>
      <t xml:space="preserve">"En Proceso" </t>
    </r>
    <r>
      <rPr>
        <sz val="10"/>
        <color theme="1"/>
        <rFont val="Tahoma"/>
        <family val="2"/>
      </rPr>
      <t xml:space="preserve">y se recomienda a las áreas encargadas de la ejecución de la actividad que se adelanten las acciones necesarias para dar cumplimiento a lo establecido en el Plan de Mejoramiento dentro de los plazos planteados. </t>
    </r>
  </si>
  <si>
    <r>
      <rPr>
        <b/>
        <sz val="10"/>
        <color theme="1"/>
        <rFont val="Tahoma"/>
        <family val="2"/>
      </rPr>
      <t xml:space="preserve">Análisis CJ: </t>
    </r>
    <r>
      <rPr>
        <sz val="10"/>
        <color theme="1"/>
        <rFont val="Tahoma"/>
        <family val="2"/>
      </rPr>
      <t xml:space="preserve">Para la matriz de riesgo se aplica un modelo restructurado de los estudios previos en la modalidad de prestación de servicios.
</t>
    </r>
    <r>
      <rPr>
        <b/>
        <sz val="10"/>
        <color theme="1"/>
        <rFont val="Tahoma"/>
        <family val="2"/>
      </rPr>
      <t xml:space="preserve">
Análisis OCI:</t>
    </r>
    <r>
      <rPr>
        <sz val="10"/>
        <color theme="1"/>
        <rFont val="Tahoma"/>
        <family val="2"/>
      </rPr>
      <t xml:space="preserve"> Se evidenció en los soportes suministrados el formato de estudios previos, en el cual se establece en el numeral 13 "Análisis de riesgo y formas de mitigarlo", la inclusión de los riesgos previsibles determinando: la probabilidad, impacto y la asignación correspondiente, como actividad pendiente del anterior seguimiento. Por lo tanto, se cierra la acción.</t>
    </r>
  </si>
  <si>
    <r>
      <t xml:space="preserve">Análisis CJ: </t>
    </r>
    <r>
      <rPr>
        <sz val="10"/>
        <color theme="1"/>
        <rFont val="Tahoma"/>
        <family val="2"/>
      </rPr>
      <t xml:space="preserve">Mediante reunión del 15 de agosto de 2018, se efectuó reunión al interior de la Coordinación Jurídica en la cual el Dr. Andrés Felipe Pineda efectuó presentación del avance en la revisión del manual de contratación y propuesta de modificación al mismo.
</t>
    </r>
    <r>
      <rPr>
        <b/>
        <sz val="10"/>
        <color theme="1"/>
        <rFont val="Tahoma"/>
        <family val="2"/>
      </rPr>
      <t xml:space="preserve">
Análisis OCI: </t>
    </r>
    <r>
      <rPr>
        <sz val="10"/>
        <color theme="1"/>
        <rFont val="Tahoma"/>
        <family val="2"/>
      </rPr>
      <t xml:space="preserve"> Se evidenció acta de reunión "Avances Actualización Manual Contratación -Revisión Riesgos" del 15 de agosto de 2018, en la cual se efectuó una presentación respecto al avance en la revisión del manual de contratación. </t>
    </r>
  </si>
  <si>
    <r>
      <t xml:space="preserve">Análisis CJ: </t>
    </r>
    <r>
      <rPr>
        <sz val="10"/>
        <color theme="1"/>
        <rFont val="Tahoma"/>
        <family val="2"/>
      </rPr>
      <t xml:space="preserve">Mediante reunión del 15 de agosto de 2018, se efectuó reunión al interior de la Coordinación Jurídica en la cual el Dr. Andrés Felipe Pineda efectuó presentación del avance en la revisión del manual de contratación y propuesta de modificación al mismo.
</t>
    </r>
    <r>
      <rPr>
        <b/>
        <sz val="10"/>
        <color theme="1"/>
        <rFont val="Tahoma"/>
        <family val="2"/>
      </rPr>
      <t xml:space="preserve">
Análisis OCI:  </t>
    </r>
    <r>
      <rPr>
        <sz val="10"/>
        <color theme="1"/>
        <rFont val="Tahoma"/>
        <family val="2"/>
      </rPr>
      <t xml:space="preserve">Se evidenció acta de reunión "Avances Actualización Manual Contratación -Revisión Riesgos" del 15 de agosto de 2018, en la cual se efectuó una presentación respecto al avance en la revisión del manual de contratación. </t>
    </r>
  </si>
  <si>
    <t>1. Cto 422-2018, Cto 472-2018, Cto 510-2018, Cto 533-2018, Cto 557-2018, Cto 581-2018, Cto 596-2018, Cto 616-2018, Cto 636-2018, Cto 648-2018, Cto 667-2018, Cto 680-2018, Cto 711-2018.</t>
  </si>
  <si>
    <r>
      <t>Reporte Prod:</t>
    </r>
    <r>
      <rPr>
        <sz val="10"/>
        <color theme="1"/>
        <rFont val="Tahoma"/>
        <family val="2"/>
      </rPr>
      <t xml:space="preserve"> Teniendo en cuenta estas observaciones, para los contratos de junio y del resto de meses del segundo semestre de 2018, se tuvo la precaución de dejar escrito en cada objeto contractual la resolución a la  que pertenece el desarrollo y cumplimiento de esas actividades.
</t>
    </r>
    <r>
      <rPr>
        <b/>
        <sz val="10"/>
        <color theme="1"/>
        <rFont val="Tahoma"/>
        <family val="2"/>
      </rPr>
      <t xml:space="preserve">Análisis OCI: </t>
    </r>
    <r>
      <rPr>
        <sz val="10"/>
        <color theme="1"/>
        <rFont val="Tahoma"/>
        <family val="2"/>
      </rPr>
      <t xml:space="preserve">Se realizó un muestro de 13 contratos de 117 suscritos con recursos de la ANTV en el período comprendido entre el 01 de mayo y 31 de agosto de 2018, en los cuales se evidencia que se han venido incluyendo dentro de los objetos contractuales la Resolución con la que se efectúa la financiación de los recursos. Teniendo en cuenta los plazos de cumplimiento de la acción, esta se califica con una alerta de </t>
    </r>
    <r>
      <rPr>
        <b/>
        <sz val="10"/>
        <color theme="1"/>
        <rFont val="Tahoma"/>
        <family val="2"/>
      </rPr>
      <t>"En Proceso"</t>
    </r>
    <r>
      <rPr>
        <sz val="10"/>
        <color theme="1"/>
        <rFont val="Tahoma"/>
        <family val="2"/>
      </rPr>
      <t xml:space="preserve">. </t>
    </r>
  </si>
  <si>
    <t>1. Acta No. 2-2018.                                                                                              2. Factura 9363.                                                                                                           3. Factura 9364.                                                                                                             4. Factura 9372.</t>
  </si>
  <si>
    <t>Jizeth González
Leonardo Ibarra</t>
  </si>
  <si>
    <t>1. CCSE-PD-006 PRESENTACIÓN PLAN DE MEJORAMIENTO INSTITUCIONAL
2. EPLE-FT-020 SOLICITUD CREACIÓN, ACTUALIZACIÓN O ELIMINACIÓN DE DOCUMENTOS</t>
  </si>
  <si>
    <r>
      <t xml:space="preserve">Análisis OCI: </t>
    </r>
    <r>
      <rPr>
        <sz val="10"/>
        <color theme="1"/>
        <rFont val="Tahoma"/>
        <family val="2"/>
      </rPr>
      <t xml:space="preserve">Se creó el procedimiento:
* CCSE-PD-006 PRESENTACIÓN PLAN DE MEJORAMIENTO INSTITUCIONAL, para la determinación de acciones a realizar para la formulación, modificación, seguimiento y reporte del Plan de Mejoramiento Institucional sobre las auditorías que lleve a cabo la Contraloría de Bogotá.
Posteriormente, se remitió a codificación y publicación al área de Planeación el día 22 de agosto de 2018. Este se aprueba el día 4 de septiembre y se publica en la intranet del Canal el día 5 de septiembre de 2018; así mismo, se da a conocer vía comunicaciones internas mediante boletín No.44 del 7 de septiembre de 2018. 
Frente a la caracterización del proceso, se viene adelantando la revisión que permita efectuar la actualización dentro del último trimestre del año. Por lo anterior, la acción se califica con alerta de </t>
    </r>
    <r>
      <rPr>
        <b/>
        <sz val="10"/>
        <color theme="1"/>
        <rFont val="Tahoma"/>
        <family val="2"/>
      </rPr>
      <t>"En Proceso"</t>
    </r>
    <r>
      <rPr>
        <sz val="10"/>
        <color theme="1"/>
        <rFont val="Tahoma"/>
        <family val="2"/>
      </rPr>
      <t xml:space="preserve">. </t>
    </r>
  </si>
  <si>
    <r>
      <rPr>
        <b/>
        <sz val="10"/>
        <color theme="1"/>
        <rFont val="Tahoma"/>
        <family val="2"/>
      </rPr>
      <t>1.</t>
    </r>
    <r>
      <rPr>
        <sz val="10"/>
        <color theme="1"/>
        <rFont val="Tahoma"/>
        <family val="2"/>
      </rPr>
      <t xml:space="preserve"> Copia del acta de reunión del 15 de agosto de 2018.</t>
    </r>
  </si>
  <si>
    <r>
      <rPr>
        <b/>
        <sz val="10"/>
        <color theme="1"/>
        <rFont val="Tahoma"/>
        <family val="2"/>
      </rPr>
      <t xml:space="preserve">1. </t>
    </r>
    <r>
      <rPr>
        <sz val="10"/>
        <color theme="1"/>
        <rFont val="Tahoma"/>
        <family val="2"/>
      </rPr>
      <t>Copia del acta de reunión del 15 de agosto de 2018.</t>
    </r>
  </si>
  <si>
    <t xml:space="preserve">
1. Oficios dirigidos a Digistad media.
2. Memorandos 1434  del 01/06/2018.
3. Memorando 1437 en el que se remite acta 001 dirigido a Secretaría General.</t>
  </si>
  <si>
    <r>
      <rPr>
        <b/>
        <sz val="10"/>
        <color theme="1"/>
        <rFont val="Tahoma"/>
        <family val="2"/>
      </rPr>
      <t>Respuesta S.F.:</t>
    </r>
    <r>
      <rPr>
        <sz val="10"/>
        <color theme="1"/>
        <rFont val="Tahoma"/>
        <family val="2"/>
      </rPr>
      <t xml:space="preserve"> En relación a los compromisos adquiridos en el Comité de Sostenibilidad Contable del pasado 25 de abril del presente año, se estableció elaborar y remitir oficio a Digisat Media Colombia S.A.S antes del 31 de mayo, por ello, se adjuntan los soportes que evidencian el cumplimiento los compromisos adquiridos.                                                                                                                              Así mismo, se adjunta el memorando donde el Secretario Técnico del Comité de Sostenibilidad Contable, informó y trasladó a Control Interdisciplinario el caso del Señor Roberto Esguerra.
</t>
    </r>
    <r>
      <rPr>
        <b/>
        <sz val="10"/>
        <color theme="1"/>
        <rFont val="Tahoma"/>
        <family val="2"/>
      </rPr>
      <t xml:space="preserve">
Análisis OCI: </t>
    </r>
    <r>
      <rPr>
        <sz val="10"/>
        <color theme="1"/>
        <rFont val="Tahoma"/>
        <family val="2"/>
      </rPr>
      <t>De acuerdo a la información suministrada por la Subdirección Financiera se evidencian los oficios Nos. 790 del 18/05/2018 y 1068 del 27/06/2018 dirigidos a Digistad media Colombia SAS. En cumplimiento a lo establecido en reunión del comité del 25/04/2018. De igual manera se evidenciaron los memorandos Nos 1434 del  01/06/2018 en el que se remite proceso del señor  Roberto Esguerra Pardo y No. 1437 del 01/06/2018 en el que se remite acta comité sostenibilidad la Secretaría general. De acuerdo a lo observado se da cumplimiento de las acciones formuladas.</t>
    </r>
  </si>
  <si>
    <t>1. Resolución interna 036 de 2015. 
2. Resolución interna 040 de 2018.</t>
  </si>
  <si>
    <r>
      <rPr>
        <b/>
        <sz val="10"/>
        <color theme="1"/>
        <rFont val="Tahoma"/>
        <family val="2"/>
      </rPr>
      <t xml:space="preserve">Análisis Subdirección Administrativa: </t>
    </r>
    <r>
      <rPr>
        <sz val="10"/>
        <color theme="1"/>
        <rFont val="Tahoma"/>
        <family val="2"/>
      </rPr>
      <t xml:space="preserve">Se actualizó el procedimiento en cumplimiento de lo establecido en el Plan de Mejoramiento de la entidad; se actualizan las políticas de operación del procedimiento y se modifica la actividad 2 en la cual se incluye el uso del formato AGRI-SA-FT-050 Planilla de Verificación de elementos para proceso de baja. 15 Diciembre 2017.   </t>
    </r>
    <r>
      <rPr>
        <b/>
        <sz val="10"/>
        <color theme="1"/>
        <rFont val="Tahoma"/>
        <family val="2"/>
      </rPr>
      <t xml:space="preserve"> 
Análisis OCI: </t>
    </r>
    <r>
      <rPr>
        <sz val="10"/>
        <color theme="1"/>
        <rFont val="Tahoma"/>
        <family val="2"/>
      </rPr>
      <t>Se Observó memorando interno No. 1188 del 02 de mayo de 2018 en la cual se hace entrega de los elementos para procesos de bajas, realizado por el área técnica a través del formato "AGRI-SA-FT-050 Planilla de Verificación de elementos para proceso de baja", así como las planillas del formato para el proceso de bajas de las áreas de servicios administrativos y sistemas. De conformidad con lo anterior se da cumplimiento de la aplicación de la acción planteada.</t>
    </r>
  </si>
  <si>
    <r>
      <t xml:space="preserve">Análisis CJ: </t>
    </r>
    <r>
      <rPr>
        <sz val="10"/>
        <color theme="1"/>
        <rFont val="Tahoma"/>
        <family val="2"/>
      </rPr>
      <t>Se realiza circular 12 y 11 donde se le explica a los servidores públicos y contratistas que si los documentos no están completos o les falta firmas no se reciben en la coordinación jurídica.</t>
    </r>
    <r>
      <rPr>
        <b/>
        <sz val="10"/>
        <color theme="1"/>
        <rFont val="Tahoma"/>
        <family val="2"/>
      </rPr>
      <t xml:space="preserve">
Análisis OCI: </t>
    </r>
    <r>
      <rPr>
        <sz val="10"/>
        <color theme="1"/>
        <rFont val="Tahoma"/>
        <family val="2"/>
      </rPr>
      <t>Se evidenció la circular 011-2018 "Condiciones de ejecución de contratos" y circular 012-2018 "Términos para la radicación y elaboración de documentos contractuales" remitidas mediante el correo electrónico de comunicaciones internas con fecha del 17 de agosto de 2018. 
Teniendo en cuenta lo anterior,  la acción continúa en proceso debido a que la socialización con las diferentes áreas del Canal del comunicado, se debe realizar de forma bimensual. Así mismo, se adelantó revisión de los documentos publicados en SECOP para una muestra de contratos, evidenciado que se encuentran con las firmas correspondientes.</t>
    </r>
  </si>
  <si>
    <r>
      <t xml:space="preserve">Análisis CJ: </t>
    </r>
    <r>
      <rPr>
        <sz val="10"/>
        <color theme="1"/>
        <rFont val="Tahoma"/>
        <family val="2"/>
      </rPr>
      <t xml:space="preserve">Se realiza circular 12 y 11 donde se le explica a los servidores públicos y contratistas que si los documentos no están completos o les falta firmas no se reciben en la coordinación jurídica.
</t>
    </r>
    <r>
      <rPr>
        <b/>
        <sz val="10"/>
        <color theme="1"/>
        <rFont val="Tahoma"/>
        <family val="2"/>
      </rPr>
      <t xml:space="preserve">
Análisis OCI: </t>
    </r>
    <r>
      <rPr>
        <sz val="10"/>
        <color theme="1"/>
        <rFont val="Tahoma"/>
        <family val="2"/>
      </rPr>
      <t>Se evidenció la circular 011-2018 "Condiciones de ejecución de contratos" y circular 012-2018 "Términos para la radicación y elaboración de documentos contractuales" remitidas mediante el correo electrónico de comunicaciones internas con fecha del 17 de agosto de 2018. 
Teniendo en cuenta lo anterior,  la acción continúa abierta debido a que la socialización con las diferentes áreas del Canal del comunicado se debe realizar de forma bimensual. Así mismo, se adelantó revisión de los documentos publicados en SECOP para una muestra de contratos, evidenciado que se encuentran con las firmas correspondientes.</t>
    </r>
  </si>
  <si>
    <r>
      <t xml:space="preserve">Análisis CJ: </t>
    </r>
    <r>
      <rPr>
        <sz val="10"/>
        <color theme="1"/>
        <rFont val="Tahoma"/>
        <family val="2"/>
      </rPr>
      <t xml:space="preserve">Se realiza circular 12 y 11 donde se le explica a los servidores públicos y contratistas que si los documentos no están completos o les falta firmas no se reciben en la coordinación jurídica.
</t>
    </r>
    <r>
      <rPr>
        <b/>
        <sz val="10"/>
        <color theme="1"/>
        <rFont val="Tahoma"/>
        <family val="2"/>
      </rPr>
      <t xml:space="preserve">
Análisis OCI: </t>
    </r>
    <r>
      <rPr>
        <sz val="10"/>
        <color theme="1"/>
        <rFont val="Tahoma"/>
        <family val="2"/>
      </rPr>
      <t>Se evidenció la circular 011-2018 "Condiciones de ejecución de contratos" y circular 012-2018 "Términos para la radicación y elaboración de documentos contractuales" remitidas mediante el correo electrónico de comunicaciones internas con fecha del 17 de agosto de 2018. 
Teniendo en cuenta lo anterior,  la acción continúa en proceso debido a que la socialización con las diferentes áreas del Canal del comunicado, se debe realizar de forma bimensual. Así mismo, se adelantó revisión de los documentos publicados en SECOP para una muestra de contratos, evidenciado que se encuentran con las firmas correspondientes.</t>
    </r>
  </si>
  <si>
    <r>
      <t xml:space="preserve">Análisis CJ: </t>
    </r>
    <r>
      <rPr>
        <sz val="10"/>
        <color theme="1"/>
        <rFont val="Tahoma"/>
        <family val="2"/>
      </rPr>
      <t xml:space="preserve">Posteriormente a la terminación de la contingencia de contratación se realizó a mediados de enero y finiquitando la  primera semana de junio de 2018 se hace la verificación documental de todos los contratos de las vigencias 2016 y 2017.
</t>
    </r>
    <r>
      <rPr>
        <b/>
        <sz val="10"/>
        <color theme="1"/>
        <rFont val="Tahoma"/>
        <family val="2"/>
      </rPr>
      <t xml:space="preserve">
Análisis OCI: </t>
    </r>
    <r>
      <rPr>
        <sz val="10"/>
        <color theme="1"/>
        <rFont val="Tahoma"/>
        <family val="2"/>
      </rPr>
      <t>Se evidenció la matriz de reparto con las carpetas revisadas y pendientes por cada uno de los abogados, sin embargo, no registra fecha. Por lo tanto, no es posible verificar la periodicidad de la revisión. Además el correo remitido como soporte, no corresponde al periodo evaluado.
Se recomienda que en los documentos que se remitan como soporte de cumplimiento de la acción se indique el periodo para el cual se están adelantando las actividades.</t>
    </r>
  </si>
  <si>
    <r>
      <t xml:space="preserve">Análisis CJ: </t>
    </r>
    <r>
      <rPr>
        <sz val="10"/>
        <color theme="1"/>
        <rFont val="Tahoma"/>
        <family val="2"/>
      </rPr>
      <t xml:space="preserve">Se efectuó capacitación y retroalimentación al Sr. Mauricio Gómez Herreño sobre cómo debe efectuar la recepción de la  ventanilla y que debe tener en cuenta para el recibo de la documentación que radican las diferentes dependencias ante la Coordinación Jurídica, teniendo en cuenta que de ahora en adelante será la persona encargada de adelantar esa actividad. En la contingencia el contratista Milton Rojas hizo la verificación.  
</t>
    </r>
    <r>
      <rPr>
        <b/>
        <sz val="10"/>
        <color theme="1"/>
        <rFont val="Tahoma"/>
        <family val="2"/>
      </rPr>
      <t xml:space="preserve">
Análisis OCI: </t>
    </r>
    <r>
      <rPr>
        <sz val="10"/>
        <color theme="1"/>
        <rFont val="Tahoma"/>
        <family val="2"/>
      </rPr>
      <t xml:space="preserve">Se evidenció acta de reunión con fecha del 18 de julio de 2018, en la cual se indica que se realizó capacitación sobre los diferentes temas que se manejan en la ventanilla de la coordinación jurídica, sin embargo, no se evidenció la totalidad del equipo de apoyo administrativo de la Coordinación jurídica. Adicional, no se remitió soporte de la muestra semestral  aleatoria de contratos, con la finalidad de verificar que el listado de documentos cuente con la respectiva fecha. </t>
    </r>
  </si>
  <si>
    <r>
      <rPr>
        <b/>
        <sz val="10"/>
        <color theme="1"/>
        <rFont val="Tahoma"/>
        <family val="2"/>
      </rPr>
      <t>Análisis SG:</t>
    </r>
    <r>
      <rPr>
        <sz val="10"/>
        <color theme="1"/>
        <rFont val="Tahoma"/>
        <family val="2"/>
      </rPr>
      <t xml:space="preserve"> 
1. Se realizaron reuniones al interior del equipo de nuevos negocios con el fin de documentar las actividades del área para el procedimiento de nuevos negocios.
2 Producto de dichas reuniones se generó el procedimiento MCOM-PD-005 GESTIÓN NUEVOS NEGOCIOS y los formatos asociados al mismo, los cuales se encuentran publicados en la intranet, en el apartado correspondiente a los procesos de Gestión Comercial.
3. Se realizó por parte de la Coordinación Jurídica capacitación al equipo de nuevos negocios sobre el manual de contratación y supervisión; además de la "guía para el ejercicio de las funciones de supervisión e interventoría de los contratos suscritos por las entidades estatales", de Colombia Compra Eficiente.
4. El procedimiento cuenta con los siguientes puntos de control, respecto a la verificación de documentos:
- Si el cliente es una entidad oficial debe enviarse la propuesta mediante oficio radicado en recepción de canal capital, siguiendo los lineamientos del procedimiento de comunicaciones de Canal Capital. AGRI-GD-MN-001 Manual de gestión documental y correspondencia (actividad 14)
- Recibir borrador de la minuta del convenio o contrato, y verificar que este cumpla con las condiciones económicas, técnicas y de producción pactadas (ajustarla si es necesario), así como con las condiciones aprobadas por el cliente en la propuesta comercial (actividad 17)
- Enviar la minuta del contrato o convenio a la Coordinación Jurídica, mediante memorando, adjuntando una copia de la propuesta comercial y documentos de representación legal de la otra parte (actividad 19).
</t>
    </r>
    <r>
      <rPr>
        <b/>
        <sz val="10"/>
        <color theme="1"/>
        <rFont val="Tahoma"/>
        <family val="2"/>
      </rPr>
      <t xml:space="preserve">Análisis OCI: </t>
    </r>
    <r>
      <rPr>
        <sz val="10"/>
        <color theme="1"/>
        <rFont val="Tahoma"/>
        <family val="2"/>
      </rPr>
      <t>Para el cuatrimestre anterior había quedado pendiente el punto correspondiente a la coordinación con el área jurídica de la capacitación al equipo de Nuevos Negocios sobre el Manual de contratación, supervisión e interventoría de  Canal Capital. (Esta capacitación deben estar coordinadas con la Profesional de Recursos Humanos). En relación con lo anterior, se evidenció documento control de asistencia del evento "Capacitación Supervisión de Contratos" con fecha del 15 de mayo de 2018, por lo tanto se cierra la acción.</t>
    </r>
  </si>
  <si>
    <r>
      <t xml:space="preserve">Análisis SG: 
</t>
    </r>
    <r>
      <rPr>
        <sz val="10"/>
        <color theme="1"/>
        <rFont val="Tahoma"/>
        <family val="2"/>
      </rPr>
      <t xml:space="preserve">1. Se realizaron reuniones al interior del equipo de nuevos negocios con el fin de documentar las actividades del área para el procedimiento de nuevos negocios.
2 Producto de dichas reuniones se generó el procedimiento MCOM-PD-005 GESTIÓN NUEVOS NEGOCIOS y los formatos asociados al mismo, los cuales se encuentran publicados en la intranet, en el apartado correspondiente a los procesos de Gestión Comercial.
3. Se realizó por parte de la Coordinación Jurídica capacitación al equipo de nuevos negocios sobre el manual de contratación y supervisión; además de la "guía para el ejercicio de las funciones de supervisión e interventoría de los contratos suscritos por las entidades estatales", de Colombia Compra Eficiente.
4. El procedimiento cuenta con los siguientes puntos de control, respecto a la verificación de documentos:
- Si el cliente es una entidad oficial debe enviarse la propuesta mediante oficio radicado en recepción de canal capital, siguiendo los lineamientos del procedimiento de comunicaciones de Canal Capital. AGRI-GD-MN-001 Manual de gestión documental y correspondencia (actividad 14)
- Recibir borrador de la minuta del convenio o contrato, y verificar que este cumpla con las condiciones económicas, técnicas y de producción pactadas (ajustarla si es necesario), así como con las condiciones aprobadas por el cliente en la propuesta comercial (actividad 17)
- Enviar la minuta del contrato o convenio a la Coordinación Jurídica, mediante memorando, adjuntando una copia de la propuesta comercial y documentos de representación legal de la otra parte (actividad 19).
</t>
    </r>
    <r>
      <rPr>
        <b/>
        <sz val="10"/>
        <rFont val="Tahoma"/>
        <family val="2"/>
      </rPr>
      <t xml:space="preserve">Análisis OCI: </t>
    </r>
    <r>
      <rPr>
        <sz val="10"/>
        <rFont val="Tahoma"/>
        <family val="2"/>
      </rPr>
      <t>Para el cuatrimestre anterior había quedado pendiente el punto correspondiente a la coordinación con el área jurídica de la capacitación al equipo de Nuevos Negocios sobre el Manual de contratación, supervisión e interventoría de  Canal Capital. (Esta capacitación deben estar coordinadas con la Profesional de Recursos Humanos). En relación con lo anterior, se evidenció documento control de asistencia del evento "Capacitación Supervisión de Contratos" con fecha del 15 de mayo de 2018, por lo tanto se cierra la acción.</t>
    </r>
  </si>
  <si>
    <t>1. Informe de hallazgos control interno
2. correos electrónicos memorando y capacitación
3. Memorandos No. 1633 y 1634.
4. Acta de capacitación 27-08-2018.
5. Acta de reunión Gestión documental</t>
  </si>
  <si>
    <r>
      <t xml:space="preserve">Análisis SG: 
</t>
    </r>
    <r>
      <rPr>
        <sz val="10"/>
        <color theme="1"/>
        <rFont val="Tahoma"/>
        <family val="2"/>
      </rPr>
      <t xml:space="preserve">1. Se realizaron reuniones al interior del equipo de nuevos negocios con el fin de documentar las actividades del área para el procedimiento de nuevos negocios.
2 Producto de dichas reuniones se generó el procedimiento MCOM-PD-005 GESTIÓN NUEVOS NEGOCIOS y los formatos asociados al mismo, los cuales se encuentran publicados en la intranet, en el apartado correspondiente a los procesos de Gestión Comercial.
3. Se realizó por parte de la Coordinación Jurídica capacitación al equipo de nuevos negocios sobre el manual de contratación y supervisión; además de la "guía para el ejercicio de las funciones de supervisión e interventoría de los contratos suscritos por las entidades estatales", de Colombia Compra Eficiente.
4. El procedimiento cuenta con los siguientes puntos de control, respecto a la verificación de documentos:
- Si el cliente es una entidad oficial debe enviarse la propuesta mediante oficio radicado en recepción de canal capital, siguiendo los lineamientos del procedimiento de comunicaciones de Canal Capital. AGRI-GD-MN-001 Manual de gestión documental y correspondencia (actividad 14)
- Recibir borrador de la minuta del convenio o contrato, y verificar que este cumpla con las condiciones económicas, técnicas y de producción pactadas (ajustarla si es necesario), así como con las condiciones aprobadas por el cliente en la propuesta comercial (actividad 17)
- Enviar la minuta del contrato o convenio a la Coordinación Jurídica, mediante memorando, adjuntando una copia de la propuesta comercial y documentos de representación legal de la otra parte (actividad 19).
</t>
    </r>
    <r>
      <rPr>
        <b/>
        <sz val="10"/>
        <color theme="1"/>
        <rFont val="Tahoma"/>
        <family val="2"/>
      </rPr>
      <t xml:space="preserve">Análisis OCI: </t>
    </r>
    <r>
      <rPr>
        <sz val="10"/>
        <color theme="1"/>
        <rFont val="Tahoma"/>
        <family val="2"/>
      </rPr>
      <t xml:space="preserve">Para el cuatrimestre anterior había quedado pendiente el punto correspondiente a la coordinación con el área jurídica de la capacitación al equipo de Nuevos Negocios sobre el Manual de contratación, supervisión e interventoría de  Canal Capital. (Esta capacitación deben estar coordinadas con la Profesional de Recursos Humanos). En relación con lo anterior, se evidenció documento control de asistencia del evento "Capacitación Supervisión de Contratos" con fecha del 15 de mayo de 2018, por lo tanto se cierra la acción.
</t>
    </r>
  </si>
  <si>
    <r>
      <rPr>
        <b/>
        <sz val="10"/>
        <color theme="1"/>
        <rFont val="Tahoma"/>
        <family val="2"/>
      </rPr>
      <t>Respuesta S.F.:</t>
    </r>
    <r>
      <rPr>
        <sz val="10"/>
        <color theme="1"/>
        <rFont val="Tahoma"/>
        <family val="2"/>
      </rPr>
      <t xml:space="preserve"> En relación a la necesidad de detallar el flujo de información de las demás áreas hacia contabilidad, se detalla en la pestaña denominada "ANEXO1" del Procedimiento de Estados Financieros, el desagregado de documentación que es un insumo para la Contabilidad del Canal y la manera como se registra en el Software Contable; de manera tal, que sea posible realizar el cierre integral de la vigencia.
</t>
    </r>
    <r>
      <rPr>
        <b/>
        <sz val="10"/>
        <color theme="1"/>
        <rFont val="Tahoma"/>
        <family val="2"/>
      </rPr>
      <t xml:space="preserve">Análisis OCI: </t>
    </r>
    <r>
      <rPr>
        <sz val="10"/>
        <color theme="1"/>
        <rFont val="Tahoma"/>
        <family val="2"/>
      </rPr>
      <t>Se evidencio correo del 16/08/2018 en el cual se solicita a planeación actualización del procedimiento contable, el cual es actualizado  por planeación el 24/08/2018 de acuerdo a correo enviado a la Subdirección Financiera, de igual manera adjunta procedimiento actualizado. Con  lo anterior se da cumplimiento a las acciones establecidas.</t>
    </r>
    <r>
      <rPr>
        <b/>
        <sz val="10"/>
        <color theme="1"/>
        <rFont val="Tahoma"/>
        <family val="2"/>
      </rPr>
      <t xml:space="preserve"> </t>
    </r>
  </si>
  <si>
    <r>
      <rPr>
        <b/>
        <sz val="10"/>
        <color theme="1"/>
        <rFont val="Tahoma"/>
        <family val="2"/>
      </rPr>
      <t>Análisis Subdirección Administrativa:</t>
    </r>
    <r>
      <rPr>
        <sz val="10"/>
        <color theme="1"/>
        <rFont val="Tahoma"/>
        <family val="2"/>
      </rPr>
      <t xml:space="preserve"> En esta vigencia se va a emitir el concepto técnico del deterioro de la valorización de los activos teniendo en cuenta la experticia de los colaboradores de la entidad y de conformidad con el Manual para realizar el avalúo de equipos de cómputo ,equipos de comunicación y mobiliario elaborado por el área de sistemas.
</t>
    </r>
    <r>
      <rPr>
        <b/>
        <sz val="10"/>
        <color theme="1"/>
        <rFont val="Tahoma"/>
        <family val="2"/>
      </rPr>
      <t>Análisis OCI:</t>
    </r>
    <r>
      <rPr>
        <sz val="10"/>
        <color theme="1"/>
        <rFont val="Tahoma"/>
        <family val="2"/>
      </rPr>
      <t xml:space="preserve">  No se observó Informe técnico sobre el deterioro de los bienes de propiedad, planta y equipo, para el periodo de evaluación, por lo tanto la acción queda abierta. </t>
    </r>
  </si>
  <si>
    <r>
      <rPr>
        <b/>
        <sz val="10"/>
        <color theme="1"/>
        <rFont val="Tahoma"/>
        <family val="2"/>
      </rPr>
      <t>Respuesta S.F.:</t>
    </r>
    <r>
      <rPr>
        <sz val="10"/>
        <color theme="1"/>
        <rFont val="Tahoma"/>
        <family val="2"/>
      </rPr>
      <t xml:space="preserve">En correlación a la necesidad de contar con una directriz sobre el análisis, depuración y seguimiento de las cuentas contables, se determinó actualizar el Procedimiento de Estados Financieros, donde se realiza el análisis de los movimientos y saldos de las cuentas generadas en el Balance de Prueba, de manera mensual.
</t>
    </r>
    <r>
      <rPr>
        <b/>
        <sz val="10"/>
        <color theme="1"/>
        <rFont val="Tahoma"/>
        <family val="2"/>
      </rPr>
      <t>Análisis OCI:</t>
    </r>
    <r>
      <rPr>
        <sz val="10"/>
        <color theme="1"/>
        <rFont val="Tahoma"/>
        <family val="2"/>
      </rPr>
      <t xml:space="preserve"> Se evidencio correo del 16/08/2018 en el cual se solicita a planeación actualización del procedimiento contable, el cual es actualizado  por planeación el 24/08/2018 de acuerdo a correo enviado a la Subdirección Financiera, de igual manera adjunta procedimiento actualizado. Con  lo anterior se da cumplimiento a las acciones establecidas. </t>
    </r>
  </si>
  <si>
    <t>1. Política de Gestión Documental
2. Correos electrónicos de la revisión y aprobación por el Líder de Gestión Documental y el Subdirector Administrativo.
3. Acta de reunión</t>
  </si>
  <si>
    <t xml:space="preserve">1. Tablas de acceso
2. Memorando No. 2046 tablas de acceso
3. Correos electrónicos sobre las tablas de acceso
4. Acta de Reunión </t>
  </si>
  <si>
    <r>
      <t xml:space="preserve">Reporte GD: </t>
    </r>
    <r>
      <rPr>
        <sz val="10"/>
        <color theme="1"/>
        <rFont val="Tahoma"/>
        <family val="2"/>
      </rPr>
      <t xml:space="preserve">El Sistema Interno de Gestión Documental tomó las medidas necesarias para atender esta recomendación, es por esto que se revisa la normatividad archivística competente para esta actividad. Se entrega una propuesta de las Tablas de Control de Acceso a la líder de gestión documental el pasado 27 de Julio de 2018 mediante correo electrónico, con el fin de que se verifique, se ajuste y  se apruebe por el Subdirector Administrativo y de ella como líder del proceso. 
Una vez se realiza esta actividad, la Líder de gestión documental remite un correo electrónico y un memorando con número  2046/2018 al jefe de jurídica con el fin de que nos apoye en la asignación de un abogado para la respectiva categorización como lo son: Documentos Públicos: Son aquellos generados por la institución en ejercicio de sus funciones; estos a su vez pueden ser consultados por cualquier ciudadano, de acuerdo a las normas establecidas, Documentos Confidenciales: Son aquellos generados por la institución en ejercicio de sus funciones; su acceso es de uso interno para los colaboradores del Ministerio de Salud y Protección Social, que de acuerdo a la gestión se requieran, Documentos Reservados: Son aquellos generados por la institución en ejercicio de sus funciones; son de carácter reservado y expresamente sometidos a reserva por la Constitución Política y/o la normatividad vigente que los regule. Una vez es notificado el Doctor Felipe, informa a la Líder de gestión documental mediante correo electrónico el pasado 8 de agosto donde  amablemente asigna a la abogada Daniela para que se realice esta actividad en conjunto con el grupo de gestión documental. El 10 de agosto se conversa con la abogada Daniela quien manifiesta que está a la espera de reunirse con el Doctor Felipe para revisar el tema y de esta manera programar una reunión o mesa de trabajo.
</t>
    </r>
    <r>
      <rPr>
        <b/>
        <sz val="10"/>
        <color theme="1"/>
        <rFont val="Tahoma"/>
        <family val="2"/>
      </rPr>
      <t xml:space="preserve">Análisis OCI: </t>
    </r>
    <r>
      <rPr>
        <sz val="10"/>
        <color theme="1"/>
        <rFont val="Tahoma"/>
        <family val="2"/>
      </rPr>
      <t xml:space="preserve">Se verifica que mediante memorando No.2046 del 27 de julio de 2018 se solicita al área Jurídica la asignación de un abogado con el fin de caracterizar los documentos públicos, confidenciales y reservados en el avance de la construcción de la tabla de control de acceso, frente a lo cual el día de 10 de agosto de 2018 se respondió con la asignación del abogado, sin embargo, mediante correo del 3 de septiembre con solicitud de información respecto a la mesa de trabajo con la persona asignada, el área de Gestión Documental manifestó que a la fecha no se ha podido efectuar dicha verificación por validaciones adicionales por parte del área jurídica y que están a la espera de que dicha mesa se pueda llevar a cabo. 
Por lo anterior, y reconociendo los avances que ha tenido el área frente a la acción, esta se califica con alerta de </t>
    </r>
    <r>
      <rPr>
        <b/>
        <sz val="10"/>
        <color theme="1"/>
        <rFont val="Tahoma"/>
        <family val="2"/>
      </rPr>
      <t xml:space="preserve">"En Proceso". </t>
    </r>
  </si>
  <si>
    <t>1. Memorando No. 1633 Capacitación
2. Correos electrónicos sobre los cambios de la capacitación.
3. Acta de capacitación 27 de Agosto de 2018
4. Acta de reunión Gestión Documental.</t>
  </si>
  <si>
    <t>1. Borrador de documento electrónico (carpeta)
2. Correos electrónicos sobre la revisión de la Guía de Documento Electrónico.
3. Guía de Documento electrónico
4. Acta de reunión Gestión Documental</t>
  </si>
  <si>
    <t>1. Actas de Comité Técnico del Convenio Interadministrativo.
2.Informes sobre el avance del Convenio Interadministrativo.
3. Presentación sobre el estado del Convenio Interadministrativo.
4. Acta de Reunión Gestión Documental</t>
  </si>
  <si>
    <t>1. Actas de Inicio y de Comité Técnico del Convenio Interadministrativo.
2.Informes sobre el avance del Convenio Interadministrativo.
3. FUID-Inventario en estado natural Material Audiovisual.
4. Acta de Reunión Gestión Documental</t>
  </si>
  <si>
    <t>1. Documento Borrador Plan de Emergencias.
2. Correo electrónico para su revisión y envío al Subdirector Administrativo
3.Acta de reunión Gestión Documental</t>
  </si>
  <si>
    <r>
      <t>Reporte GD:</t>
    </r>
    <r>
      <rPr>
        <sz val="10"/>
        <color theme="1"/>
        <rFont val="Tahoma"/>
        <family val="2"/>
      </rPr>
      <t xml:space="preserve"> El Sistema Interno de Gestión Documental tomó las medidas necesarias para atender esta recomendación, por lo cual se realiza un Borrador de Plan de Emergencia  que se envía mediante correo electrónico a la Líder de gestión documental con el fin de que se revise y se ajuste lo conveniente. Para esta actividad es necesario acudir a cada una de las oficinas y depósitos, con la intención de identificar los documentos que en esta se custodian, de tal manera que en caso de presentarse alguna eventualidad se pueda salvar al información que sea misional e importante de la entidad. De acuerdo a lo anterior se revisan también las TRD para analizar que Series documentales son las que cumplen con los valores primarios y secundarios, esto basado en la recomendación que da el A.D. Se revisa el borrador del Plan de emergencias el 31 de agosto de 2018 a la Líder de Gestión Documental. 
</t>
    </r>
    <r>
      <rPr>
        <b/>
        <sz val="10"/>
        <color theme="1"/>
        <rFont val="Tahoma"/>
        <family val="2"/>
      </rPr>
      <t xml:space="preserve">Análisis OCI: </t>
    </r>
    <r>
      <rPr>
        <sz val="10"/>
        <color theme="1"/>
        <rFont val="Tahoma"/>
        <family val="2"/>
      </rPr>
      <t xml:space="preserve">Se remite por parte del área de Gestión Documental, el borrador del Plan de Emergencias y la cadena de correos con fechas del 31 de agosto al 5 de septiembre para revisión por parte de la Líder del área, así mismo, se realiza una reunión entre el técnico y la líder de Gestión Documental con el fin de evaluar los avances de ejecución de la acción en la cual se determina que es necesario "acudir a cada una de las oficinas y depósitos, con la intención de identificar los documentos que en esta se custodian, de tal manera que en caso de presentarse alguna eventualidad se pueda salvar la información que sea misional e importante de la entidad"; por lo anterior, la acción se califica con una alerta de </t>
    </r>
    <r>
      <rPr>
        <b/>
        <sz val="10"/>
        <color theme="1"/>
        <rFont val="Tahoma"/>
        <family val="2"/>
      </rPr>
      <t xml:space="preserve">"En Proceso" </t>
    </r>
    <r>
      <rPr>
        <sz val="10"/>
        <color theme="1"/>
        <rFont val="Tahoma"/>
        <family val="2"/>
      </rPr>
      <t xml:space="preserve">toda vez que el Plan aún no se encuentra codificado, socializado e incluido en el SIG. </t>
    </r>
  </si>
  <si>
    <t>1. Actas del aplicativo Orfeo
2.Correos electrónicos para codificación, listado de dependencias, siglas y modulo de radicación.
3. Documento de dependencias y Series y Subseries 
4. Informe Orfeo
5. Acta reunión Gestión Documental.</t>
  </si>
  <si>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por lo cual se realizan algunas reuniones con el ingeniero de sistemas con el fin de entregar algunas recomendaciones frente a la estructura que se pretendía diseñar. 
</t>
    </r>
    <r>
      <rPr>
        <b/>
        <sz val="10"/>
        <color theme="1"/>
        <rFont val="Tahoma"/>
        <family val="2"/>
      </rPr>
      <t xml:space="preserve">Análisis OCI: </t>
    </r>
    <r>
      <rPr>
        <sz val="10"/>
        <color theme="1"/>
        <rFont val="Tahoma"/>
        <family val="2"/>
      </rPr>
      <t xml:space="preserve">Por parte del Área de Gestión Documental se vienen adelantando una serie de actividades con la finalidad de implementar el Sistema Orfeo, planteado en la Meta de la acción. Por lo que, se efectuó una capacitación con fecha del 25 de junio de 2018 a la persona encargada de radicación de correspondencia referente al manejo del aplicativo, así mismo se efectuó una socialización del informe generado por el área de sistemas sobre el estado del aplicativo con fechas del 21 de mayo y 19 de junio de 2018 al Secretario General y al Subdirector Administrativo. Sin embargo, a la fecha no se ha finalizado la implementación de la herramienta, conforme a lo planteado dentro de los tiempos de ejecución de la actividad. Por lo anterior, la acción se califica con una alerta de </t>
    </r>
    <r>
      <rPr>
        <b/>
        <sz val="10"/>
        <color theme="1"/>
        <rFont val="Tahoma"/>
        <family val="2"/>
      </rPr>
      <t>"Incumplida"</t>
    </r>
    <r>
      <rPr>
        <sz val="10"/>
        <color theme="1"/>
        <rFont val="Tahoma"/>
        <family val="2"/>
      </rPr>
      <t>.</t>
    </r>
  </si>
  <si>
    <r>
      <t xml:space="preserve">Reporte GD: </t>
    </r>
    <r>
      <rPr>
        <sz val="10"/>
        <color theme="1"/>
        <rFont val="Tahoma"/>
        <family val="2"/>
      </rPr>
      <t xml:space="preserve">El Sistema Interno de Gestión Documental tomó las medidas necesarias para atender esta recomendación, de lo cual se ajustó el cronograma de trasferencias documentales de la entidad con el fin de cumplir con las transferencias primarias, de esta manera cumpliendo con la normatividad legal vigente. Se han realizado transferencias de las áreas de Control Interno, Correspondencia y Programación teniendo en cuenta las asesorías que se han brindado desde el grupo de Gestión Documental.  Es de aclarar que el archivo Central no cuenta con espacio para realizar las demás transferencias que se tienen programadas en el cronograma.
</t>
    </r>
    <r>
      <rPr>
        <b/>
        <sz val="10"/>
        <color theme="1"/>
        <rFont val="Tahoma"/>
        <family val="2"/>
      </rPr>
      <t xml:space="preserve">Análisis OCI: </t>
    </r>
    <r>
      <rPr>
        <sz val="10"/>
        <color theme="1"/>
        <rFont val="Tahoma"/>
        <family val="2"/>
      </rPr>
      <t xml:space="preserve">Se remite por parte del área de Gestión Documental el cronograma de transferencias primarias de la vigencia 2017, así como para la vigencia 2018, dentro del cual no es posible establecer que se hayan efectuado las actualizaciones a las que refiere la acción planteada en el Plan de Mejoramiento; de igual manera, se verifican actas de trabajo con el área de programación y de transferencia primaria el día 30 de julio de 2018 al igual que el avance en la construcción del FUID del área de correspondencia. Teniendo en cuenta los plazos establecidos para la ejecución de la acción planteada y los avances reportados, se califica con una alerta de </t>
    </r>
    <r>
      <rPr>
        <b/>
        <sz val="10"/>
        <color theme="1"/>
        <rFont val="Tahoma"/>
        <family val="2"/>
      </rPr>
      <t>"En Proceso"</t>
    </r>
    <r>
      <rPr>
        <sz val="10"/>
        <color theme="1"/>
        <rFont val="Tahoma"/>
        <family val="2"/>
      </rPr>
      <t xml:space="preserve">. </t>
    </r>
  </si>
  <si>
    <t>1. Correo electrónico revisión de oficio
2. Oficio 001255 Monitoreo y saneamiento
3. Acta DE Reunión Gestión Documental</t>
  </si>
  <si>
    <t>1. Informes de diagnósticos
2. Capacitación Plan de Conservación Documental.
3. Documento Sistema Integrado de Conservación.
4. Correos electrónicos: invitación a capacitación, envío de documento para aprobación al comité SIG.
5. Presentación SIC.
6. Acta de reunión Gestión Documental.</t>
  </si>
  <si>
    <r>
      <t xml:space="preserve">Reporte GD: </t>
    </r>
    <r>
      <rPr>
        <sz val="10"/>
        <color theme="1"/>
        <rFont val="Tahoma"/>
        <family val="2"/>
      </rPr>
      <t xml:space="preserve">El Sistema Interno de Gestión Documental tomó las medidas necesarias para atender esta recomendación, frente a esta recomendación ya se habían realizado actividades que permitieron identificar documentos que podrían presentar eventualidades de afectación, para ello se realizó un diagnostico  en las respectivas oficinas del Canal Capital, también se participó en una capacitación en el Archivo Distrital para la ejecución de instrumentos que permitan preservar la documentación y de ello se realizó un documento por parte del Líder de gestión documental, el cual se presentó en el comité SIG del pasado 19 de junio de 2018, el cual nos encontramos a la espera del envió del acta de aprobación de Sistema Integrado de Conservación.
</t>
    </r>
    <r>
      <rPr>
        <b/>
        <sz val="10"/>
        <color theme="1"/>
        <rFont val="Tahoma"/>
        <family val="2"/>
      </rPr>
      <t xml:space="preserve">
Análisis OCI: </t>
    </r>
    <r>
      <rPr>
        <sz val="10"/>
        <color theme="1"/>
        <rFont val="Tahoma"/>
        <family val="2"/>
      </rPr>
      <t xml:space="preserve">Se realizó la verificación de los soportes remitidos evidenciando el desarrollo del diagnóstico integral de archivos por parte del área de Gestión Documental, así como el Sistema Integrado de Conservación, el cual se presentó para aprobación del Comité Institucional de Gestión y Desempeño en reunión extraordinaria del día 21 de junio de 2018, en el cual se aprobó de manera parcial del documento, toda vez que este no fue remitido de manera previa para revisión por los integrantes de dicho comité. </t>
    </r>
    <r>
      <rPr>
        <b/>
        <sz val="10"/>
        <color theme="1"/>
        <rFont val="Tahoma"/>
        <family val="2"/>
      </rPr>
      <t xml:space="preserve">
</t>
    </r>
    <r>
      <rPr>
        <sz val="10"/>
        <color theme="1"/>
        <rFont val="Tahoma"/>
        <family val="2"/>
      </rPr>
      <t xml:space="preserve">Se reconocen los avances que se vienen efectuando, sin embargo, a la fecha el Plan de conservación no se encuentra codificado, publicado, socializado e incluido en el SIG, así como los plazos establecidos para su ejecución, por lo tanto, la acción se califica con una alerta de </t>
    </r>
    <r>
      <rPr>
        <b/>
        <sz val="10"/>
        <color theme="1"/>
        <rFont val="Tahoma"/>
        <family val="2"/>
      </rPr>
      <t xml:space="preserve">"Incumplida". </t>
    </r>
  </si>
  <si>
    <t>1. Documento Programa de Gestión Documental
2. Memorando No. 1632 Capacitación.
3. Capacitación estrategia IGA+10 
4. Actas de mesas técnicas IGA +10
5. Acta de reunión gestión Documental</t>
  </si>
  <si>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la Líder de gestión documental ha desarrollado varias mesas técnicas con una persona que ha sido delegada por el Archivo Distrital en la estrategia IGA+10 cuyo objeto es de apoyar en la actualización del Programa de Gestión Documental.
</t>
    </r>
    <r>
      <rPr>
        <b/>
        <sz val="10"/>
        <color theme="1"/>
        <rFont val="Tahoma"/>
        <family val="2"/>
      </rPr>
      <t xml:space="preserve">Análisis OCI: </t>
    </r>
    <r>
      <rPr>
        <sz val="10"/>
        <color theme="1"/>
        <rFont val="Tahoma"/>
        <family val="2"/>
      </rPr>
      <t xml:space="preserve">Una vez verificados los soportes remitidos por el área, se evidencia el desarrollo de una capacitación a los directivos y otros encargados de las áreas sobre la estrategia IGA+10 el día 5 de julio de 2018, así como su citación mediante memorando No.1632 del 03 de julio de 2018; de igual manera, se evidencian mesas de trabajo que se han llevado a cabo entre el Archivo Distrital y responsables de Gestión Documental de Canal Capital para la actualización correspondiente del  una plantilla del Programa de Gestión Documental (PGD) de Canal Capital el 19 de julio de 2018 y los días 2, 13, 16 y 30 de agosto de 2018, se remite una plantilla del Programa de Gestión Documental (PGD) codificada en el 2016, sin embargo, no se puede establecer el avance de la actualización.
Por lo anterior, se reconocen los avances que se vienen efectuando para el cumplimiento de la acción, sin embargo, teniendo en cuenta los plazos de ejecución de las actividades establecidos en el Plan de Mejoramiento por el área, se califica con una alerta de </t>
    </r>
    <r>
      <rPr>
        <b/>
        <sz val="10"/>
        <color theme="1"/>
        <rFont val="Tahoma"/>
        <family val="2"/>
      </rPr>
      <t>"Incumplida"</t>
    </r>
    <r>
      <rPr>
        <sz val="10"/>
        <color theme="1"/>
        <rFont val="Tahoma"/>
        <family val="2"/>
      </rPr>
      <t xml:space="preserve">. Se recomienda que se efectúe la solicitud de ampliación del plazo para ejecución de la actividad. </t>
    </r>
  </si>
  <si>
    <t>1. Actas de reuniones de siniestros, saneamientos.
2. Correos Electrónicos (Programas de limpieza de archivo, oficio Archivo Distrital, plan de emergencias, publicación al programa de limpieza de archivos.
3. Documentos plan de emergencias, programa de limpieza de archivo, control aseo archivo central
4. Acta de reunión Gestión Documental.</t>
  </si>
  <si>
    <t>1. Actas de reunión emergencias y tabla de acceso.
2. Correos electrónicos memorando 2046, plan de emergencia.
3. Acta de reunión Gestión Documental.</t>
  </si>
  <si>
    <r>
      <t xml:space="preserve">Reporte GD: </t>
    </r>
    <r>
      <rPr>
        <sz val="10"/>
        <color theme="1"/>
        <rFont val="Tahoma"/>
        <family val="2"/>
      </rPr>
      <t xml:space="preserve">El Sistema Interno de Gestión Documental tomó las medidas necesarias para atender esta recomendación, para ello se realizaron actividades que abarquen cada una de las recomendaciones anteriormente detalladas, de lo cual la Líder de gestión documental está al tanto de cada actividad desarrollada.  
</t>
    </r>
    <r>
      <rPr>
        <b/>
        <sz val="10"/>
        <color theme="1"/>
        <rFont val="Tahoma"/>
        <family val="2"/>
      </rPr>
      <t xml:space="preserve">Análisis OCI: </t>
    </r>
    <r>
      <rPr>
        <sz val="10"/>
        <color theme="1"/>
        <rFont val="Tahoma"/>
        <family val="2"/>
      </rPr>
      <t xml:space="preserve">Revisados los soportes se evidencia el desarrollo de actividades individuales como la solicitud de monitoreo y saneamiento ambiental del archivo central y de gestión del Canal, el cual se integra como requisito del Sistema Integrado de Conservación, el cual se presentó para aprobación del Comité Institucional de Gestión y Desempeño en reunión extraordinaria del día 21 de junio de 2018, en el cual se aprobó de manera parcial del documento, toda vez que este no fue remitido de manera previa para revisión por los integrantes de dicho comité. Por lo anterior, se mantiene la calificación del primer seguimiento, debido a que a la fecha no se encuentra codificado, publicado, socializado e incluido en el SIG y teniendo en cuenta los plazos establecidos en el Plan de Mejoramiento, la acción se califica </t>
    </r>
    <r>
      <rPr>
        <b/>
        <sz val="10"/>
        <color theme="1"/>
        <rFont val="Tahoma"/>
        <family val="2"/>
      </rPr>
      <t>"Incumplida"</t>
    </r>
    <r>
      <rPr>
        <sz val="10"/>
        <color theme="1"/>
        <rFont val="Tahoma"/>
        <family val="2"/>
      </rPr>
      <t>.</t>
    </r>
  </si>
  <si>
    <t>1. Correo electrónico revisión de oficio, envío de información de Tándem (Registros Canal Capital)
2. Oficio 001255 Monitoreo y saneamiento
3. Especificaciones estantería, resistencia
4. Ficha técnica Solkaflam
5. Plan de conservación
6. Registro anual de SaneamientoTDM2Y3
7. Reporte Integral
8. Informe Trimestral de actividades
9. Acta DE Reunión Gestión Documental</t>
  </si>
  <si>
    <r>
      <t xml:space="preserve">Reporte GD: </t>
    </r>
    <r>
      <rPr>
        <sz val="10"/>
        <color theme="1"/>
        <rFont val="Tahoma"/>
        <family val="2"/>
      </rPr>
      <t xml:space="preserve">El Sistema Interno de Gestión Documental tomó las medidas necesarias para atender esta recomendación, se solicitó al Archivo Distrital y al Archivo General de la Nación conceptos para la cuantificación de perdida de expedientes, se recibieron las respuestas de estas dos entidades, y con base en estas se está elaborando un documento de cuantificación de perdida de expediente.
</t>
    </r>
    <r>
      <rPr>
        <b/>
        <sz val="10"/>
        <color theme="1"/>
        <rFont val="Tahoma"/>
        <family val="2"/>
      </rPr>
      <t xml:space="preserve">Análisis OCI: </t>
    </r>
    <r>
      <rPr>
        <sz val="10"/>
        <color theme="1"/>
        <rFont val="Tahoma"/>
        <family val="2"/>
      </rPr>
      <t xml:space="preserve">La acción se califica frente a los avances en la metodología de valorización general para la reconstrucción de expedientes basada en los lineamientos dados por el Archivo Distrital y el Archivo General, por la cual se dejó abierta la acción en el primer seguimiento del Plan de Mejoramiento del Canal, frente a esta, se evidencia el avance en el documento de pérdida documental, sin embargo, a la fecha no se encuentra publicado, socializado e incluido en el SIG que permita dar cumplimiento a la acción planteada. Por lo anterior, se califica con una alerta </t>
    </r>
    <r>
      <rPr>
        <b/>
        <sz val="10"/>
        <color theme="1"/>
        <rFont val="Tahoma"/>
        <family val="2"/>
      </rPr>
      <t>"En Proceso"</t>
    </r>
    <r>
      <rPr>
        <sz val="10"/>
        <color theme="1"/>
        <rFont val="Tahoma"/>
        <family val="2"/>
      </rPr>
      <t xml:space="preserve">. </t>
    </r>
  </si>
  <si>
    <t>1. Correo electrónico para Jurídica
2. Memorando No.1633
3. Acta de capacitación
4. Acta de reunión Gestión Documental</t>
  </si>
  <si>
    <r>
      <t xml:space="preserve">Reporte GD: </t>
    </r>
    <r>
      <rPr>
        <sz val="10"/>
        <color theme="1"/>
        <rFont val="Tahoma"/>
        <family val="2"/>
      </rPr>
      <t xml:space="preserve">El Sistema Interno de Gestión Documental tomó las medidas necesarias para atender esta recomendación, en la capacitación del 27 de agosto se hablo de la forma de entrega al área jurídica los documentos que son soporte para la contratación y que no se entregan conforme a lo estipulado, por tal razón se realizara un comunicado entre Jurídica y Gestión Documental informando a la áreas la forma de entregar la documentación para un nuevo contrato.
</t>
    </r>
    <r>
      <rPr>
        <b/>
        <sz val="10"/>
        <color theme="1"/>
        <rFont val="Tahoma"/>
        <family val="2"/>
      </rPr>
      <t>Análisis OCI:</t>
    </r>
    <r>
      <rPr>
        <sz val="10"/>
        <color theme="1"/>
        <rFont val="Tahoma"/>
        <family val="2"/>
      </rPr>
      <t xml:space="preserve"> Frente al desarrollo de la acción planteada "Realizar mesa de trabajo con el área jurídica para brindar orientación y asesoría con relación a requisitos normativos y técnicos para al contratación" no se remiten las evidencias correspondientes; adicionalmente, al tener en cuenta los plazos establecidos para la ejecución de las actividades, esta se califica con una alerta de </t>
    </r>
    <r>
      <rPr>
        <b/>
        <sz val="10"/>
        <color theme="1"/>
        <rFont val="Tahoma"/>
        <family val="2"/>
      </rPr>
      <t>"Incumplida"</t>
    </r>
    <r>
      <rPr>
        <sz val="10"/>
        <color theme="1"/>
        <rFont val="Tahoma"/>
        <family val="2"/>
      </rPr>
      <t xml:space="preserve">. Se recomienda al área dar inicio a la ejecución de las actividades planteadas en el Plan de Mejoramiento que permitan dar cumplimiento a la acción. </t>
    </r>
  </si>
  <si>
    <t xml:space="preserve">1. Control de asistencia sensibilización de licenciamiento </t>
  </si>
  <si>
    <r>
      <rPr>
        <b/>
        <sz val="10"/>
        <color theme="1"/>
        <rFont val="Tahoma"/>
        <family val="2"/>
      </rPr>
      <t>Análisis Subdirección Administrativa:</t>
    </r>
    <r>
      <rPr>
        <sz val="10"/>
        <color theme="1"/>
        <rFont val="Tahoma"/>
        <family val="2"/>
      </rPr>
      <t xml:space="preserve"> El proceso contractual de adquisición de licenciamiento Microsoft esta en ejecución en el área jurídica, a espera de aprobación para publicar. En este estudio de mercado se solicita transferencia de conocimiento.
</t>
    </r>
    <r>
      <rPr>
        <b/>
        <sz val="10"/>
        <color theme="1"/>
        <rFont val="Tahoma"/>
        <family val="2"/>
      </rPr>
      <t xml:space="preserve">Análisis OCI: </t>
    </r>
    <r>
      <rPr>
        <sz val="10"/>
        <rFont val="Tahoma"/>
        <family val="2"/>
      </rPr>
      <t>Se evidenció control de asistencia a la sensibilización de licenciamiento por parte del área de sistemas el día 12 de junio de 2018, sin embargo no se evidencia asistencia del área técnica tal y como lo dice la actividad por lo tanto, la acción queda abierta.</t>
    </r>
  </si>
  <si>
    <r>
      <rPr>
        <b/>
        <sz val="10"/>
        <rFont val="Tahoma"/>
        <family val="2"/>
      </rPr>
      <t>Análisis Subdirección Administrativa:</t>
    </r>
    <r>
      <rPr>
        <sz val="10"/>
        <rFont val="Tahoma"/>
        <family val="2"/>
      </rPr>
      <t xml:space="preserve"> El proceso contractual de adquisición de licenciamiento Microsoft esta en ejecución en el área jurídica, a espera de aprobación para publicar. 
Con el apoyo del contrato 267-2018 de mantenimiento, se esta realizando levantamiento de información del estado actual del licenciamiento de la entidad, correspondiente al Microsoft.  
</t>
    </r>
    <r>
      <rPr>
        <b/>
        <sz val="10"/>
        <rFont val="Tahoma"/>
        <family val="2"/>
      </rPr>
      <t>Análisis OCI:</t>
    </r>
    <r>
      <rPr>
        <sz val="10"/>
        <rFont val="Tahoma"/>
        <family val="2"/>
      </rPr>
      <t xml:space="preserve"> A la fecha de la evaluación no se evidenció documento de la inspección física de los equipos de cómputo correspondiente al levantamiento del estado del licenciamiento. La acción queda abierta, teniendo en cuenta que la revisión del software instalado se debe realizar 1 vez por semestre.</t>
    </r>
  </si>
  <si>
    <r>
      <t xml:space="preserve">Análisis Subdirección Administrativa: </t>
    </r>
    <r>
      <rPr>
        <sz val="10"/>
        <color theme="1"/>
        <rFont val="Tahoma"/>
        <family val="2"/>
      </rPr>
      <t xml:space="preserve">Con el apoyo del contrato 267-2018 de mantenimiento, se están revisando los perfiles de usuario, niveles de acceso y mantenimiento preventivo de los equipos de cómputo de la entidad.
</t>
    </r>
    <r>
      <rPr>
        <b/>
        <sz val="10"/>
        <color theme="1"/>
        <rFont val="Tahoma"/>
        <family val="2"/>
      </rPr>
      <t xml:space="preserve">Análisis OCI: </t>
    </r>
    <r>
      <rPr>
        <sz val="10"/>
        <color theme="1"/>
        <rFont val="Tahoma"/>
        <family val="2"/>
      </rPr>
      <t>No se evidenció el desarrollo de las actividades establecidas en el "cronograma de actividades de revisión periódica usuarios y permisos" presentado en la primer seguimiento en el cual se indico el funcionario del área y fecha de realización,  sin embargo el área informa que se apoyará en el contrato 267-2018 de mantenimiento para realizar dichas actividades propuestas para esta acción para  lo cual se verifico el objeto como las obligaciones especificas del mismo las cuales no evidencian la realización de la revisión periódica de usuarios y permisos por lo tanto la acción queda abierta.</t>
    </r>
  </si>
  <si>
    <t>1. Mail de solicitud de seguridad informática  
2. Mail respuesta solicitud Planeación</t>
  </si>
  <si>
    <r>
      <rPr>
        <b/>
        <sz val="10"/>
        <color theme="1"/>
        <rFont val="Tahoma"/>
        <family val="2"/>
      </rPr>
      <t>Análisis Subdirección Administrativa:</t>
    </r>
    <r>
      <rPr>
        <sz val="10"/>
        <color theme="1"/>
        <rFont val="Tahoma"/>
        <family val="2"/>
      </rPr>
      <t xml:space="preserve"> El 29 de mayo de 2018 se solicitó la eliminación del formato AGRI-SI-FT-001, el 31 de mayo de 2018 fue tramitado por parte de planeación.
</t>
    </r>
    <r>
      <rPr>
        <b/>
        <sz val="10"/>
        <color theme="1"/>
        <rFont val="Tahoma"/>
        <family val="2"/>
      </rPr>
      <t xml:space="preserve">Análisis OCI: </t>
    </r>
    <r>
      <rPr>
        <sz val="10"/>
        <color theme="1"/>
        <rFont val="Tahoma"/>
        <family val="2"/>
      </rPr>
      <t xml:space="preserve">Se evidenció mail enviado por seguridad informática el día 29 de mayo de 2018 con la solicitud de retiro del formato "Alistamientos de equipos de computo-AGRI-SI-FT-001" versión 3 debido a que fue reemplazado, así mismo se evidencia mail del área de planeación el día 31 de mayo de 2018 informado la eliminación solicitada ya se había realizado, De conformidad con lo anterior la acción queda cerrada. </t>
    </r>
  </si>
  <si>
    <t xml:space="preserve">1 Conceptos técnicos proceso de baja Memorando 1152.    
2. Concepto Técnico Elementos Baja de Servicio , Memorando 1153. 
3. Entrega de elementos para proceso de baja Memorando 1188. 
4. Memorando 0999.  Concepto Técnico Baja de Licencias en Servicio.. 
5. Acta de reunión extraordinaria de Comité de inventario
6. Acta de reunión Comité de inventario , </t>
  </si>
  <si>
    <r>
      <rPr>
        <b/>
        <sz val="10"/>
        <color theme="1"/>
        <rFont val="Tahoma"/>
        <family val="2"/>
      </rPr>
      <t xml:space="preserve">Respuesta Planeación: </t>
    </r>
    <r>
      <rPr>
        <sz val="10"/>
        <color theme="1"/>
        <rFont val="Tahoma"/>
        <family val="2"/>
      </rPr>
      <t xml:space="preserve">En el mes de junio se desarrolló la reunión planteada entre el subdirector administrativo José William Quimbayo, y los profesionales de apoyo de planeación John Fredy García y Julio Novoa, en dicha reunión se abordó el tema de la ubicación actual del PIGA, se concluye que el PIGA seguirá operando como hasta la fecha se ha venido desarrollando desde Planeación con la toma de decisiones desde la Subdirección Administrativa donde actualmente está constituida la figura de Gestor Ambiental.
</t>
    </r>
    <r>
      <rPr>
        <b/>
        <sz val="10"/>
        <color theme="1"/>
        <rFont val="Tahoma"/>
        <family val="2"/>
      </rPr>
      <t xml:space="preserve">
Respuesta Subdirección Administrativa:</t>
    </r>
    <r>
      <rPr>
        <sz val="10"/>
        <color theme="1"/>
        <rFont val="Tahoma"/>
        <family val="2"/>
      </rPr>
      <t xml:space="preserve"> En el mes de junio se desarrolló la reunión planteada entre el subdirector administrativo José William Quimbayo, y los profesionales de apoyo de planeación John Fredy García y Julio Novoa, en dicha reunión se abordó el tema de la ubicación actual del PIGA, se concluye que el PIGA seguirá operando como hasta la fecha se ha venido desarrollando desde Planeación con la toma de decisiones desde la Subdirección Administrativa donde actualmente está constituida la figura de Gestor Ambiental   
</t>
    </r>
    <r>
      <rPr>
        <b/>
        <sz val="10"/>
        <color theme="1"/>
        <rFont val="Tahoma"/>
        <family val="2"/>
      </rPr>
      <t xml:space="preserve">Análisis OCI: </t>
    </r>
    <r>
      <rPr>
        <sz val="10"/>
        <color theme="1"/>
        <rFont val="Tahoma"/>
        <family val="2"/>
      </rPr>
      <t>Se evidenció el acta de reunión del 25/06/2018 entre planeación y la Subdirección Financiera para abordar el tema de la de la ubicación actual del PIGA, como resultado se concluye que el PIGA seguirá operando como hasta la fecha lo ha venido desarrollando desde Planeación con la toma de decisiones desde la Subdirección Administrativa donde actualmente está constituida la figura de Gestor Ambiental. Razón por la cual la acción se cumple.</t>
    </r>
  </si>
  <si>
    <t>Ordenes de pago verificadas:       
                                                                                        1. OP 2930 - 2. OP 2937 - 3. OP 2947 - 4.OP 2954 - 5. OP 2965 - 6. OP 2972 - 7. OP 2980 - 8. OP 2989 - 9. OP 2996 - 10. OP 3005 - 11. OP 3015 - 12. OP 3022 - 13. OP 3030 - 14. OP 3036 - 15. OP 3048 - 16. OP 3054 - 17. OP 3064 - 18. OP 3076.                                                                                                                                   19. OP 3085 - 20. OP 3100 - 21. OP 3111 - 22. OP 3142 - 23. OP 3155 - 24. OP 3167 - 25. OP 3177 - 26. OP 3199 - 27. OP 3200.                                                                                                                                28. OP 32111 - 29. OP 3212 - 30. OP 3229 - 31. OP 3260 - 32. OP 3261 - 33. OP 3286 - 34. OP 3298 - 35. OP 3311. - 36. OP 3329 - 37. OP 3354 - 38. OP 3377. - 39. OP 3403.- 40. OP 3508 - 41. OP 3526 - 42. OP 3548.- 43. OP 3570 - 44. OP 3657 - 45. OP 3670 - 46. OP 3737 - 47. OP 3795.- 48. OP 3819.</t>
  </si>
  <si>
    <r>
      <rPr>
        <b/>
        <sz val="10"/>
        <color theme="1"/>
        <rFont val="Tahoma"/>
        <family val="2"/>
      </rPr>
      <t>Análisis Subdirección Administrativa:</t>
    </r>
    <r>
      <rPr>
        <sz val="10"/>
        <color theme="1"/>
        <rFont val="Tahoma"/>
        <family val="2"/>
      </rPr>
      <t xml:space="preserve"> Por el traslado de las instalaciones, elementos tecnológicos e infraestructura  de Canal Capital , se realizará un estudio y se redefinirá la matriz de infraestructura que requiere Canal Capital de la nueva sede.    
</t>
    </r>
    <r>
      <rPr>
        <b/>
        <sz val="10"/>
        <color theme="1"/>
        <rFont val="Tahoma"/>
        <family val="2"/>
      </rPr>
      <t xml:space="preserve">Análisis OCI: </t>
    </r>
    <r>
      <rPr>
        <sz val="10"/>
        <color theme="1"/>
        <rFont val="Tahoma"/>
        <family val="2"/>
      </rPr>
      <t>Se observó presentación en power point con información del estudio de requerimiento de la nueva sede para el canal capital, la cual a la fecha no se encuentra aprobada, así mismo no se observa la utilización de la matriz priorización de necesidades de infraestructura metodología para identificación de necesidades de infraestructura física, por lo tanto la acción queda abierta.</t>
    </r>
  </si>
  <si>
    <r>
      <t xml:space="preserve">Avances AC: </t>
    </r>
    <r>
      <rPr>
        <sz val="9"/>
        <color theme="1"/>
        <rFont val="Tahoma"/>
        <family val="2"/>
      </rPr>
      <t xml:space="preserve">Se realizo una reunión con el área de ventas y mercadeo y facturación para realizar la verificación de tarifas de  servicio de copiado en la pagina web del Canal, guía de tramites y acto administrativo correspondiente, luego de la reunión se realiza la respectiva publicación del costo exacto en la pagina web y guía de tramites. 
</t>
    </r>
    <r>
      <rPr>
        <b/>
        <sz val="9"/>
        <color theme="1"/>
        <rFont val="Tahoma"/>
        <family val="2"/>
      </rPr>
      <t xml:space="preserve">Análisis OCI: </t>
    </r>
    <r>
      <rPr>
        <sz val="9"/>
        <color theme="1"/>
        <rFont val="Tahoma"/>
        <family val="2"/>
      </rPr>
      <t xml:space="preserve">Se </t>
    </r>
    <r>
      <rPr>
        <sz val="9"/>
        <rFont val="Tahoma"/>
        <family val="2"/>
      </rPr>
      <t>revisa</t>
    </r>
    <r>
      <rPr>
        <sz val="9"/>
        <color theme="1"/>
        <rFont val="Tahoma"/>
        <family val="2"/>
      </rPr>
      <t xml:space="preserve"> la evidencia remitida verificando que en efecto se cuenta con la publicación de la resolución modificatoria de las tarifas del Canal y en la guía de trámites, siguiendo los lineamientos establecidos para el cobro de los servicios de copiado. Sin embargo, dentro de la resolución No. 005 de 2017 "Por medio de la cual se fijan las tarifas de CANAL CAPITAL" relacionada como soporte, NO referencia " la inclusión de un artículo que permita aproximar a la moneda mínima  más cercana ($50), el valor de los servicios prestados por el Canal" en coherencia con la acción propuesta, así como tampoco se evidencia en el acta de reunión la solicitud de inclusión del artículo sino por el contrario se especifica de manera clara que los cobros deben ser por el valor exacto publicado en la resolución de tarifas. 
Por lo anterior, la acción se califica con una alerta de </t>
    </r>
    <r>
      <rPr>
        <b/>
        <sz val="9"/>
        <color theme="1"/>
        <rFont val="Tahoma"/>
        <family val="2"/>
      </rPr>
      <t xml:space="preserve">"Sin Iniciar". </t>
    </r>
  </si>
  <si>
    <r>
      <t xml:space="preserve">Reporte GD: </t>
    </r>
    <r>
      <rPr>
        <sz val="10"/>
        <color theme="1"/>
        <rFont val="Tahoma"/>
        <family val="2"/>
      </rPr>
      <t xml:space="preserve">El Sistema Interno de Gestión Documental tomó las medidas necesarias para atender esta recomendación, es por ello que la técnico Elizanyela Cepeda  realiza un documento borrador que permite dimensionar algunas actividades que se pueden realizar frente a los requisitos de documentos electrónicos para Canal Capital.
</t>
    </r>
    <r>
      <rPr>
        <b/>
        <sz val="10"/>
        <color theme="1"/>
        <rFont val="Tahoma"/>
        <family val="2"/>
      </rPr>
      <t xml:space="preserve">Análisis OCI: </t>
    </r>
    <r>
      <rPr>
        <sz val="10"/>
        <color theme="1"/>
        <rFont val="Tahoma"/>
        <family val="2"/>
      </rPr>
      <t>Verificando los soportes remitidos por el área en cumplimiento de las actividades planteadas en el Plan de Mejoramiento, se evidencia que se cuenta con un borrador de la guía de implementación de documentos electrónicos, así como una política de documentos electrónicos de archivo; sin embargo, no se evidencia el "</t>
    </r>
    <r>
      <rPr>
        <u/>
        <sz val="10"/>
        <color theme="1"/>
        <rFont val="Tahoma"/>
        <family val="2"/>
      </rPr>
      <t>diagnóstico de información</t>
    </r>
    <r>
      <rPr>
        <sz val="10"/>
        <color theme="1"/>
        <rFont val="Tahoma"/>
        <family val="2"/>
      </rPr>
      <t xml:space="preserve"> (...)" actividad previa a la construcción de los requisitos del modelo electrónico presentados en el corte de seguimiento. 
Por lo anterior, la acción se califica con una alerta de </t>
    </r>
    <r>
      <rPr>
        <b/>
        <sz val="10"/>
        <color theme="1"/>
        <rFont val="Tahoma"/>
        <family val="2"/>
      </rPr>
      <t xml:space="preserve">"En Proceso" </t>
    </r>
    <r>
      <rPr>
        <sz val="10"/>
        <color theme="1"/>
        <rFont val="Tahoma"/>
        <family val="2"/>
      </rPr>
      <t xml:space="preserve">y se recomienda al área efectuar el diagnóstico planteado con el fin de alimentar los documentos que se vienen trabajando con la realidad del Canal. </t>
    </r>
  </si>
  <si>
    <r>
      <t xml:space="preserve">Reporte GD: </t>
    </r>
    <r>
      <rPr>
        <sz val="10"/>
        <color theme="1"/>
        <rFont val="Tahoma"/>
        <family val="2"/>
      </rPr>
      <t xml:space="preserve">El Sistema Interno de Gestión Documental tomó las medidas necesarias para atender esta recomendación, para este punto el Archivo Distrital de Bogotá y Canal Capital cuentan con un convenio interadministrativo donde se están realizando actividades de recuperación de la memoria institucional del Canal con documentos en medio magnético. Canal Capital ha realizado actividades de traslado, organización, clasificación, limpieza, inventario entre otras con el objetivo de intervenir de acuerdo a la normatividad archivística de estos documentos. De estas actividades se encuentran informes que se han realizado y actas que se han generado de acuerdo a las mesas técnicas realizadas.
</t>
    </r>
    <r>
      <rPr>
        <b/>
        <sz val="10"/>
        <color theme="1"/>
        <rFont val="Tahoma"/>
        <family val="2"/>
      </rPr>
      <t xml:space="preserve">Análisis OCI: </t>
    </r>
    <r>
      <rPr>
        <sz val="10"/>
        <color theme="1"/>
        <rFont val="Tahoma"/>
        <family val="2"/>
      </rPr>
      <t xml:space="preserve">En los soportes remitidos por el área de Gestión Documental se evidencian los avances sobre la identificación y organización del fondo documental acumulado de la entidad en el marco del convenio interadministrativo 4213000-797 de 2017; sin embargo, las fechas de los informes y actas de reunión sostenidas con el comité técnico datan de meses anteriores al período tanto de seguimiento como de plazos establecidos para ejecución del área (Enero - Abril). No se remitieron documentos que den cuenta del avance en la identificación del fondo documental para el periodo evaluado. 
Por lo anterior, se califica la acción con una alerta de </t>
    </r>
    <r>
      <rPr>
        <b/>
        <sz val="10"/>
        <color theme="1"/>
        <rFont val="Tahoma"/>
        <family val="2"/>
      </rPr>
      <t>"En Proceso"</t>
    </r>
    <r>
      <rPr>
        <sz val="10"/>
        <color theme="1"/>
        <rFont val="Tahoma"/>
        <family val="2"/>
      </rPr>
      <t xml:space="preserve">, con el fin de determinar avances en las fases que se encuentran en ejecución dentro de los plazos establecidos según el documento "Estado convenio Archivo - Canal Capital" en concordancia con las actividades planteadas en el Plan de Mejoramiento. </t>
    </r>
  </si>
  <si>
    <r>
      <rPr>
        <b/>
        <sz val="10"/>
        <color theme="1"/>
        <rFont val="Tahoma"/>
        <family val="2"/>
      </rPr>
      <t xml:space="preserve">Reporte GD: </t>
    </r>
    <r>
      <rPr>
        <sz val="10"/>
        <color theme="1"/>
        <rFont val="Tahoma"/>
        <family val="2"/>
      </rPr>
      <t xml:space="preserve">El Sistema Interno de Gestión Documental tomó las medidas necesarias para atender esta recomendación, el Archivo Distrital De Bogotá y Canal Capital cuentan con un convenio interadministrativo donde se están realizando actividades de recuperación de la memoria institucional del Canal con documentos en medio magnético. Canal Capital ha realizado actividades de traslado, organización, clasificación, limpieza, inventario entre  otras con el objetivo de intervenir de acuerdo a la normatividad archivística estos documentos, el objetivo principal de esta actividad es de intervenir y trasferir el FDA de los audiovisuales que se encuentran en estos momentos en el deposito 207. De estas actividades se encuentran informes que se han realizado y actas que se han generado de acuerdo a las mesas técnicas realizadas. 
</t>
    </r>
    <r>
      <rPr>
        <b/>
        <sz val="10"/>
        <color theme="1"/>
        <rFont val="Tahoma"/>
        <family val="2"/>
      </rPr>
      <t xml:space="preserve">Análisis OCI: </t>
    </r>
    <r>
      <rPr>
        <sz val="10"/>
        <color theme="1"/>
        <rFont val="Tahoma"/>
        <family val="2"/>
      </rPr>
      <t xml:space="preserve">Una vez verificados los soportes remitidos por el área de Gestión Documental se evidenció que si bien se han adelantado jornadas de transporte, organización e inventario, entre otras del material audiovisual (perteneciente al fondo acumulado de la entidad) en el marco del convenio interadministrativo 4213000-797 de 2017, los soportes no corresponden a actividades ejecutadas dentro de los plazos establecidos en el Plan de Mejoramiento ni a los tiempos de evaluación. No se remitieron documentos que den cuenta del avance en la identificación del fondo documental para el periodo evaluado. Sin embargo, reconociendo los avances en el cumplimiento de las actividades, se califica la acción con una alerta de </t>
    </r>
    <r>
      <rPr>
        <b/>
        <sz val="10"/>
        <color theme="1"/>
        <rFont val="Tahoma"/>
        <family val="2"/>
      </rPr>
      <t>"En Proceso"</t>
    </r>
    <r>
      <rPr>
        <sz val="10"/>
        <color theme="1"/>
        <rFont val="Tahoma"/>
        <family val="2"/>
      </rPr>
      <t xml:space="preserve">, con el fin de determinar avances en las fases que se encuentran en ejecución dentro de los plazos establecidos según el documento "Estado convenio Archivo Distrital - Canal Capital" en concordancia con las actividades planteadas en el Plan de Mejoramiento. </t>
    </r>
  </si>
  <si>
    <t xml:space="preserve">Se observa celeridad por parta de la Dirección operativa para coordinar una capacitación a los colaboradores relacionada con el Manual de Contratación y su respectiva socialización.   </t>
  </si>
  <si>
    <t>Se han adelantado las actividades correspondientes. Adicional que actualmente el Comité Institucional de Planeación y Gestión a operado de conformidad con la Resolución 040 de 2018.</t>
  </si>
  <si>
    <r>
      <rPr>
        <b/>
        <sz val="10"/>
        <color theme="1"/>
        <rFont val="Tahoma"/>
        <family val="2"/>
      </rPr>
      <t xml:space="preserve">Respuesta Planeación: </t>
    </r>
    <r>
      <rPr>
        <sz val="10"/>
        <color theme="1"/>
        <rFont val="Tahoma"/>
        <family val="2"/>
      </rPr>
      <t xml:space="preserve">En la actualidad estamos en proceso de actualización de los documentos en mención, los mismos se espera tener listos en  el cuarto trimestre del año. 
</t>
    </r>
    <r>
      <rPr>
        <b/>
        <sz val="10"/>
        <color theme="1"/>
        <rFont val="Tahoma"/>
        <family val="2"/>
      </rPr>
      <t xml:space="preserve">Análisis OCI: </t>
    </r>
    <r>
      <rPr>
        <sz val="10"/>
        <color theme="1"/>
        <rFont val="Tahoma"/>
        <family val="2"/>
      </rPr>
      <t>Se evidencian dos documentos en Word que viene trabajando planeación así:  Documento  EPLE-PO-001 POLÍTICA DE ADMINISTRACIÓN DEL RIESGO revisado y actualizado en lo pertinente y documento   EPLE-MN-003 MANUAL METODOLÓGICO PARA LA ADMINISTRACIÓN DEL RIESGO revisado y actualizado en lo pertinente. al ser documentos en borrador la actividad se deja en proceso hasta tanto no se cumpla lo establecido en las acciones formuladas, es importante tener en cuenta las fecha de vencimiento (31 de diciembre de 2018).</t>
    </r>
  </si>
  <si>
    <t xml:space="preserve">Teniendo en cuenta la documentación del procedimiento en el cual de describen las actividades que se desarrollan desde el área de nuevos negocios. </t>
  </si>
  <si>
    <r>
      <t>Análisis Subdirección Administrativa:</t>
    </r>
    <r>
      <rPr>
        <sz val="10"/>
        <color theme="1"/>
        <rFont val="Tahoma"/>
        <family val="2"/>
      </rPr>
      <t xml:space="preserve"> 1. Una vez conocido el hallazgo se procedió a informar al área encargada la cual emitía el procedimiento AGRI-SA-PD-010 TOMA FISICA DE INVENTARIOS en formato editable con el fin de lograr actualizarlo  y que actualmente ya se encuentra en la plataforma de comunicaciones internas. 2. Una vez realizada la toma física de inventarios en la vigencia 2017 no se presentan elementos faltantes frente al registro del Kardex.</t>
    </r>
    <r>
      <rPr>
        <b/>
        <sz val="10"/>
        <color theme="1"/>
        <rFont val="Tahoma"/>
        <family val="2"/>
      </rPr>
      <t xml:space="preserve">
Análisis OCI:</t>
    </r>
    <r>
      <rPr>
        <sz val="10"/>
        <color theme="1"/>
        <rFont val="Tahoma"/>
        <family val="2"/>
      </rPr>
      <t xml:space="preserve"> Se evidenció procedimiento "Toma física de inventarios" código AGRI-SA-PD-010, actualizado y publicado el 01 de junio de 2018 en la intranet, así como el mail de publicación del procedimiento para la toma física de inventarios el 05 de junio de 2018, envío de procedimiento al área de planeación el día 23 de mayo de 2018, así mismo mail enviado por comunicaciones internas informando que el documento ya se encuentra en la intranet para su consulta, si bien es importante dar a conocer este documento, se recomienda realizar la socialización como mínimo al personal encargado de realizar dicha tarea la cual debe quedar en un acta que demuestre la realización de dicha actividad, por otro lado no se ha efectuado la verificación física de elementos programada, por lo tanto la acción queda "incumplida", teniendo en cuenta que el plazo de ejecución establecido venció el 31de mayo de 2017. Es recomendable adelantar acciones pertinentes y solicitar la reprogramación de la acción propuesta. </t>
    </r>
  </si>
  <si>
    <r>
      <rPr>
        <b/>
        <sz val="10"/>
        <color theme="1"/>
        <rFont val="Tahoma"/>
        <family val="2"/>
      </rPr>
      <t>Análisis Subdirección Administrativa:</t>
    </r>
    <r>
      <rPr>
        <sz val="10"/>
        <color theme="1"/>
        <rFont val="Tahoma"/>
        <family val="2"/>
      </rPr>
      <t xml:space="preserve"> Teniendo en cuenta las observaciones  impartidas por el ente de control, se procede a unificar las resoluciones existentes a una sola y la misma ya se socializó otra vez de la publicación.
</t>
    </r>
    <r>
      <rPr>
        <b/>
        <sz val="10"/>
        <color theme="1"/>
        <rFont val="Tahoma"/>
        <family val="2"/>
      </rPr>
      <t xml:space="preserve">Análisis OCI: </t>
    </r>
    <r>
      <rPr>
        <sz val="10"/>
        <color theme="1"/>
        <rFont val="Tahoma"/>
        <family val="2"/>
      </rPr>
      <t>Se evidenció Resolución 124 del 30 de julio de 2018 del Comité de Inventarios aprobada por el gerente del Canal, así como la socialización de la misma a través de email enviado por el área de comunicaciones el día 03 de agosto de 2018, al revisar la intranet se puede evidenciar que el la resolución 124 actualizada  ya se encuentra publicada desde el 03 de agosto de 2018, así como el mail remitido a planeación el 03 de agosto de 2018 por lo tanto, la acción queda cerrada.</t>
    </r>
  </si>
  <si>
    <t>Se evidencia por parte de la Oficina de Control Interno el uso efectivo de los formatos establecidos por el área de Servicios Administrativos para solucionar la observación presentada.</t>
  </si>
  <si>
    <r>
      <rPr>
        <b/>
        <sz val="10"/>
        <color theme="1"/>
        <rFont val="Tahoma"/>
        <family val="2"/>
      </rPr>
      <t xml:space="preserve">Análisis Subdirección Administrativa: </t>
    </r>
    <r>
      <rPr>
        <sz val="10"/>
        <color theme="1"/>
        <rFont val="Tahoma"/>
        <family val="2"/>
      </rPr>
      <t xml:space="preserve">El proceso contractual de adquisición de licenciamiento Microsoft esta en ejecución en el área jurídica, a espera de aprobación para publicar.
</t>
    </r>
    <r>
      <rPr>
        <b/>
        <sz val="10"/>
        <color theme="1"/>
        <rFont val="Tahoma"/>
        <family val="2"/>
      </rPr>
      <t xml:space="preserve">Análisis OCI: </t>
    </r>
    <r>
      <rPr>
        <sz val="10"/>
        <color theme="1"/>
        <rFont val="Tahoma"/>
        <family val="2"/>
      </rPr>
      <t xml:space="preserve">Se adjunta borrador de estudios previos correspondiente al licenciamiento de Software Microsoft Canal Capital", por lo anterior la acción queda abierta ya que a la feche del periodo de evaluación no se ha realizado la adquisición del licenciamiento de software Microsoft. </t>
    </r>
  </si>
  <si>
    <t>1. Borrador de estudios previos</t>
  </si>
  <si>
    <r>
      <t xml:space="preserve">Reporte VM: </t>
    </r>
    <r>
      <rPr>
        <sz val="10"/>
        <color theme="1"/>
        <rFont val="Tahoma"/>
        <family val="2"/>
      </rPr>
      <t>Se adjuntan las cotizaciones que se han adelantado con los formatos incluidos en el SIG.</t>
    </r>
    <r>
      <rPr>
        <b/>
        <sz val="10"/>
        <color theme="1"/>
        <rFont val="Tahoma"/>
        <family val="2"/>
      </rPr>
      <t xml:space="preserve">
Análisis OCI: </t>
    </r>
    <r>
      <rPr>
        <sz val="10"/>
        <color theme="1"/>
        <rFont val="Tahoma"/>
        <family val="2"/>
      </rPr>
      <t xml:space="preserve">Desde el primer seguimiento a las acciones planteadas en el Plan de mejoramiento, se ha venido cumpliendo por parte del área de ventas y mercadeo la aplicación de los formatos establecidos MCOM-FT-014 COTIZACIÓN VENTAS PÚBLICAS y MCOM-FT-015 COTIZACIÓN VENTAS PRIVADAS, mediante la estructuración y remisión de las cotizaciones requeridas dependiendo de su naturaleza, sin embargo, no se evidencia la aplicación por parte de Nuevos Negocios, se informa por parte de esta área que "Las cotizaciones solicitadas por las entidades vienen en sus propios formatos que se deben llenar sin modificar, por esta razón el formato establecido por el Canal no se ha podido aplicar a la fecha". Por esta razón, la acción se califica con una alerta de </t>
    </r>
    <r>
      <rPr>
        <b/>
        <sz val="10"/>
        <color theme="1"/>
        <rFont val="Tahoma"/>
        <family val="2"/>
      </rPr>
      <t xml:space="preserve">"Incumplida". 
</t>
    </r>
    <r>
      <rPr>
        <sz val="10"/>
        <color theme="1"/>
        <rFont val="Tahoma"/>
        <family val="2"/>
      </rPr>
      <t xml:space="preserve">
Por lo anterior, se recomienda tomar las acciones pertinentes sobre el formato y su uso toda vez que se incumple la meta planteada de "Aplicar los formatos de cotización". </t>
    </r>
  </si>
  <si>
    <r>
      <rPr>
        <b/>
        <sz val="10"/>
        <color theme="1"/>
        <rFont val="Tahoma"/>
        <family val="2"/>
      </rPr>
      <t>Respuesta S.F.</t>
    </r>
    <r>
      <rPr>
        <sz val="10"/>
        <color theme="1"/>
        <rFont val="Tahoma"/>
        <family val="2"/>
      </rPr>
      <t xml:space="preserve"> En relación a los compromisos adquiridos en el Comité de Sostenibilidad Contable del pasado 25 de abril del presente año, se estableció elaborar y remitir oficio a Digisat Media Colombia S.A.S antes del 31 de mayo, por ello, se adjuntan los soportes que evidencian el cumplimiento los compromisos adquiridos.                                                                                                                                           Así mismo, se adjunta el memorando donde el Secretario Técnico del Comité de Sostenibilidad Contable, informó y trasladó a Control Interdisciplinario el caso del Señor Roberto Esguerra.
</t>
    </r>
    <r>
      <rPr>
        <b/>
        <sz val="10"/>
        <color theme="1"/>
        <rFont val="Tahoma"/>
        <family val="2"/>
      </rPr>
      <t xml:space="preserve">Análisis OCI: </t>
    </r>
    <r>
      <rPr>
        <sz val="10"/>
        <color theme="1"/>
        <rFont val="Tahoma"/>
        <family val="2"/>
      </rPr>
      <t>Teniendo en cuenta que para el actual seguimiento solo se encontraban pendiente las acciones 2 y 3, de acuerdo a la información suministrada por la Subdirección Financiera se evidencian los oficios Nos. 790 del 18/05/2018 y 1068 del 27/06/2018 dirigidos a Digistad media Colombia SAS. En cumplimiento a lo establecido en reunión del comité del 25/04/2018. De igual manera se evidenciaron los memorandos Nos 1434 del  01/06/2018 en el que se remite proceso del señor  Roberto Esguerra Pardo y No. 1437 del 01/06/2018 en el que se remite acta comité sostenibilidad la Secretaría general. De acuerdo a lo observado se da cumplimiento de las acciones formuladas.</t>
    </r>
  </si>
  <si>
    <t xml:space="preserve">Pendiente del seguimiento por parte el mismo Comité de las compromisos propuestos. </t>
  </si>
  <si>
    <r>
      <rPr>
        <b/>
        <sz val="10"/>
        <color theme="1"/>
        <rFont val="Tahoma"/>
        <family val="2"/>
      </rPr>
      <t>Respuesta S.F.:</t>
    </r>
    <r>
      <rPr>
        <sz val="10"/>
        <color theme="1"/>
        <rFont val="Tahoma"/>
        <family val="2"/>
      </rPr>
      <t xml:space="preserve"> En busca de un seguimiento a la verificación del tarifario aplicado a la facturas por copias de material audiovisual, la Profesional Universitaria de Facturación junto con la funcionaria encargada con la Atención al Ciudadano del Canal, realizaron seguimiento y verificación de las facturas relacionadas con tal concepto.
</t>
    </r>
    <r>
      <rPr>
        <b/>
        <sz val="10"/>
        <color theme="1"/>
        <rFont val="Tahoma"/>
        <family val="2"/>
      </rPr>
      <t xml:space="preserve">
Análisis OCI:</t>
    </r>
    <r>
      <rPr>
        <sz val="10"/>
        <color theme="1"/>
        <rFont val="Tahoma"/>
        <family val="2"/>
      </rPr>
      <t xml:space="preserve"> Se evidencio en el acta 002 de 2018  de fecha 16/08/2018, reunión entre la profesional de cartera y la funcionaria de atención al ciudadano para verificar que las facturas elaboradas por concepto de copia de material audiovisual correspondan al valor publicado en la pagina web del Canal conforme lo establecido en el tarifario vigente. Dando cumplimiento así en lo establecido en la acción.</t>
    </r>
  </si>
  <si>
    <t>1. correo del 28/05/2018 dirigido a la SCRD.
2. Correos de solicitud de información para validación y presentación del SEGPLAN con corte a junio.</t>
  </si>
  <si>
    <r>
      <rPr>
        <b/>
        <sz val="10"/>
        <color theme="1"/>
        <rFont val="Tahoma"/>
        <family val="2"/>
      </rPr>
      <t>Reporte Prog:</t>
    </r>
    <r>
      <rPr>
        <sz val="10"/>
        <color theme="1"/>
        <rFont val="Tahoma"/>
        <family val="2"/>
      </rPr>
      <t xml:space="preserve"> Avance 1: Se realizó una reunión con el grupo de VENTAS Y MERCADEO para la socialización del documento que contiene los Parámetros de calidad para la entrega de programas y/o cápsulas al área de Programación, en el cual se incluyen los requerimientos técnicos de audio y video. También se solicitó al área de Planeación la codificación del documento MDCC-IN-002 PROTOCOLO DE ENTREGAS DE PROGRAMAS A TRÁFICO. Avance 2: Se realizó una reunión con el grupo de VENTAS Y MERCADEO para la socialización sobre el uso del documento Formato MDCC-FT-022 CONTROL DE CALIDAD para la entrega de programas y/o cápsulas al área de Programación.
El área de Planeación recomendó que para actualizar el procedimiento EPLE-PD-014 Control al producto (Bien y/o Servicio) No conforme, la Coordinación de Programación realice primero la revisión del Procedimiento MDCC-PD-005 GESTIÓN Y CONTROL DE CALIDAD DE PROGRAMAS para identificar si se debe hacer algún cambio o ajuste a las actividades del procedimiento de gestión de calidad. Si este requiere ajustes, primero se debe actualizar el procedimiento y luego de ello, se podría actualizar entonces el procedimiento EPLE-PD-014. Si no requiere ajustes, entonces de inmediato se procederá a realizar la actualización del procedimiento EPLE-PD-014. Se envía correo electrónico a la LINA FERNÁNDEZ solicitando la revisión del procedimiento.
</t>
    </r>
    <r>
      <rPr>
        <b/>
        <sz val="10"/>
        <color theme="1"/>
        <rFont val="Tahoma"/>
        <family val="2"/>
      </rPr>
      <t xml:space="preserve">Análisis OCI: </t>
    </r>
    <r>
      <rPr>
        <sz val="10"/>
        <color theme="1"/>
        <rFont val="Tahoma"/>
        <family val="2"/>
      </rPr>
      <t xml:space="preserve">Se efectúa la revisión de los soportes remitidos evidenciando que el área de programación remitió Memorando No.1617 del 28 de junio de 2018 con los parámetros de control de calidad para la entrega de programas al área de Tráfico (Instructivo creado e incluido en el SIG con fecha del 26 de Julio de 2018) y que mediante acta de reunión de la misma fecha, se socializó con el área de Ventas y Mercadeo lo contenido en el memorando. Así mismo, dentro de la reunión celebrada se realizó la socialización del formato MDCC-FT-022 Control de Calidad, el cual se ha venido diligenciando por los responsables de entrega de contenidos en el área comercial, frente a este formato se evidencia que no se diligencia completamente en los espacios dispuestos para control de contenidos.
Por otra parte, a la fecha no se cuenta con la actualización del procedimiento EPLE-PD-014 Control al  producto (Bien y/o Servicio) No conforme. Teniendo en cuenta la fecha de terminación de la acción y las actividades ejecutadas a la fecha de seguimiento, se califica con un estado de </t>
    </r>
    <r>
      <rPr>
        <b/>
        <sz val="10"/>
        <color theme="1"/>
        <rFont val="Tahoma"/>
        <family val="2"/>
      </rPr>
      <t xml:space="preserve">"Incumplida". </t>
    </r>
    <r>
      <rPr>
        <sz val="10"/>
        <color theme="1"/>
        <rFont val="Tahoma"/>
        <family val="2"/>
      </rPr>
      <t xml:space="preserve">Se recomienda al área responsable adelantar las actividades que den cumplimiento a las acciones planteadas, así como efectuar la verificación de los plazos establecidos con el fin de plantear una reprogramación para su cumplimiento. </t>
    </r>
  </si>
  <si>
    <r>
      <t xml:space="preserve">Reporte GD: </t>
    </r>
    <r>
      <rPr>
        <sz val="10"/>
        <color theme="1"/>
        <rFont val="Tahoma"/>
        <family val="2"/>
      </rPr>
      <t xml:space="preserve">El Sistema Interno de Gestión Documental tomó las medidas necesarias para atender esta recomendación, es por esto que se revisa la normatividad archivística referenciada por el Archivo Distrital de Bogotá para dar cumplimiento a la Política de Gestión Documental y se entrega una propuesta de la política a la líder de gestión documental el pasado 31 de Julio de 2018, con el fin de que sea verificada, ajustada y aprobada por el Subdirector Administrativo y ella como líder del proceso. Una vez se realizó estas actividades, el Subdirector Administrativo y la Líder de gestión documental revisan el documento y el mismo 31 de julio dan el aval y visto bueno de la propuesta presentada con el fin de actualizar la que se encuentra en la plataforma de la entidad, para realizar esta actividad se envía correo electrónico el 03 de Septiembre del presente año al área de planeación con el fin de que nos indique los pasos que debemos seguir para dar por terminado esta actividad. Frente a la recomendaciones del área de planeación nos informan que se debe pasar por comité SIG, para su aprobación nuevamente debido a los cambio que se le realizaron a la política. Por lo anterior el grupo de gestión Documental se encuentra a la espera del confirmación del nuevo comité SIG.
</t>
    </r>
    <r>
      <rPr>
        <b/>
        <sz val="10"/>
        <color theme="1"/>
        <rFont val="Tahoma"/>
        <family val="2"/>
      </rPr>
      <t xml:space="preserve">Análisis OCI: </t>
    </r>
    <r>
      <rPr>
        <sz val="10"/>
        <color theme="1"/>
        <rFont val="Tahoma"/>
        <family val="2"/>
      </rPr>
      <t xml:space="preserve">Se verificaron los soportes remitidos por el área, dentro de los cuales se pudo evidenciar el borrador de la Política de Gestión Documental del Subsistema Interno de Gestión Documental y Archivo (SIGA), aprobada por el Subdirector Administrativo y la Líder de Gestión Documental vía correo electrónico el día 31 de julio de 2018. A la fecha se encuentra pendiente la aprobación por parte del Comité de Planeación y Gestión, ya que el área de Gestión Documental se encuentra a la espera de la citación del comité para su presentación y aprobación. 
Teniendo en cuenta la fecha de terminación establecida en el Plan de Mejoramiento y el avance respecto a la meta, la acción se califica con alerta de </t>
    </r>
    <r>
      <rPr>
        <b/>
        <sz val="10"/>
        <color theme="1"/>
        <rFont val="Tahoma"/>
        <family val="2"/>
      </rPr>
      <t xml:space="preserve">"Incumplida". </t>
    </r>
  </si>
  <si>
    <r>
      <rPr>
        <b/>
        <sz val="10"/>
        <color theme="1"/>
        <rFont val="Tahoma"/>
        <family val="2"/>
      </rPr>
      <t xml:space="preserve">Reporte GD: </t>
    </r>
    <r>
      <rPr>
        <sz val="10"/>
        <color theme="1"/>
        <rFont val="Tahoma"/>
        <family val="2"/>
      </rPr>
      <t>El Sistema Interno de Gestión Documental tomó las medidas necesarias para atender esta recomendación, para este caso el Archivo Distrital recomienda que la Oficina Asesora de Jurídica inventarié los documentos que oscilan entre el año 2015 al año 2018. El Sistema Interno de Gestión Documental remite memorando numero 1633 el 03/07/2018 con el fin de solicitarles un espacio el 13 de julio para realizar dicha capacitación, pero por actividades que se requieren con urgencia se aplaza, tema que se maneja directamente con la Líder de Gestión Documental. Después de un tiempo se realiza una capacitación el pasado 27 de agosto del presente año donde se trataron temas de organización documental y de la importancia de inventariar los documentos. Cabe resaltar que en el Archivo Distrital de Bogotá se encuentran algunos documentos en medio Magnético de los cuales están siendo intervenidos para realizar trasferencia secundaria, es por ello que se ha dispuesto de un equipo de trabajo para realizar las actividades que comprende, organización, digitalización, inventario, limpieza entre otras</t>
    </r>
    <r>
      <rPr>
        <b/>
        <sz val="10"/>
        <color theme="1"/>
        <rFont val="Tahoma"/>
        <family val="2"/>
      </rPr>
      <t>.
Análisis OCI:</t>
    </r>
    <r>
      <rPr>
        <sz val="10"/>
        <color theme="1"/>
        <rFont val="Tahoma"/>
        <family val="2"/>
      </rPr>
      <t xml:space="preserve"> Teniendo en cuenta lo reportado por el área de Gestión Documental y verificando los soportes remitidos en concordancia con las actividades y metas planteadas en el Plan de Mejoramiento, se evidencia la intención de capacitación al personal de apoyo de la Coordinación Jurídica por parte del área de Gestión Documental para el día 13 de julio de 2018 mediante memorando No.1633, la cual se efectuó el día 27 de agosto de 2018; sin embargo, no se remiten soportes sobre los avances frente a la transferencia primaria de la Coordinación jurídica. Por lo anterior, considerando la fecha de finalización de la actividad programada, se califica con una alerta de </t>
    </r>
    <r>
      <rPr>
        <b/>
        <sz val="10"/>
        <color theme="1"/>
        <rFont val="Tahoma"/>
        <family val="2"/>
      </rPr>
      <t xml:space="preserve">"Incumplida".
</t>
    </r>
    <r>
      <rPr>
        <sz val="10"/>
        <color theme="1"/>
        <rFont val="Tahoma"/>
        <family val="2"/>
      </rPr>
      <t xml:space="preserve">Se recomienda al área adelantar las actividades que den cumplimiento a las acciones planteadas y verificar los plazos establecidos con el fin de plantear una reprogramación para su cumplimiento. </t>
    </r>
  </si>
  <si>
    <r>
      <t xml:space="preserve">Reporte GD: </t>
    </r>
    <r>
      <rPr>
        <sz val="10"/>
        <color theme="1"/>
        <rFont val="Tahoma"/>
        <family val="2"/>
      </rPr>
      <t xml:space="preserve">El Sistema Interno de Gestión Documental tomó las medidas necesarias para atender esta recomendación, es por esta razón que el equipo de gestión documental desarrolla el banco terminológico de acuerdo con las recomendaciones que se estipularon por el Archivo Distrital, de lo cual se enviaron informaron avances a la Líder de gestión documental con el objeto de ser revisado ajustado y aprobado.
</t>
    </r>
    <r>
      <rPr>
        <b/>
        <sz val="10"/>
        <color theme="1"/>
        <rFont val="Tahoma"/>
        <family val="2"/>
      </rPr>
      <t xml:space="preserve">Análisis OCI: </t>
    </r>
    <r>
      <rPr>
        <sz val="10"/>
        <color theme="1"/>
        <rFont val="Tahoma"/>
        <family val="2"/>
      </rPr>
      <t xml:space="preserve">Una vez efectuada la revisión de los soportes documentales, se evidencia un documento en Excel con dos hojas en las que se vienen desarrollando el banco terminológico de series y subseries de Canal Capital, sin embargo, dado que el documento no cuenta con un control de los cambios en el que se puedan consignar las actualizaciones efectuadas, no es posible establecer el grado de avance frente a la meta planteada dentro de las fechas establecidas. Por lo anterior, se califica la acción con un reconocimiento del avance, sin embargo, dados los plazos de ejecución de la actividad, la alerta de evaluación es </t>
    </r>
    <r>
      <rPr>
        <b/>
        <sz val="10"/>
        <color theme="1"/>
        <rFont val="Tahoma"/>
        <family val="2"/>
      </rPr>
      <t>"Incumplida"</t>
    </r>
    <r>
      <rPr>
        <sz val="10"/>
        <color theme="1"/>
        <rFont val="Tahoma"/>
        <family val="2"/>
      </rPr>
      <t xml:space="preserve">. 
Se recomienda al área adelantar las actividades que den cumplimiento a las acciones planteadas y verificar los plazos establecidos con el fin de plantear una reprogramación para su cumplimiento. </t>
    </r>
  </si>
  <si>
    <r>
      <t xml:space="preserve">Reporte GD: </t>
    </r>
    <r>
      <rPr>
        <sz val="10"/>
        <color theme="1"/>
        <rFont val="Tahoma"/>
        <family val="2"/>
      </rPr>
      <t xml:space="preserve">El Sistema Interno de Gestión Documental tomó las medidas necesarias para atender esta recomendación, se realizan acompañamientos a las diferentes áreas en temas de Tablas de Retención Documental, organización, clasificación de expedientes.
</t>
    </r>
    <r>
      <rPr>
        <b/>
        <sz val="10"/>
        <color theme="1"/>
        <rFont val="Tahoma"/>
        <family val="2"/>
      </rPr>
      <t xml:space="preserve">Análisis OCI: </t>
    </r>
    <r>
      <rPr>
        <sz val="10"/>
        <color theme="1"/>
        <rFont val="Tahoma"/>
        <family val="2"/>
      </rPr>
      <t xml:space="preserve">El área de Gestión Documental viene adelantando acompañamientos a las áreas en lo referente a la acción planteada "Realizar 2 capacitación y asesoría en tablas de retención documental a las dependencias de la entidad. (1 cada semestre)", iniciando en el mes de junio con soporte de acta del 19 de junio de 2018 con el área de programación; teniendo en cuenta los plazos establecidos para el cumplimiento de la acción planteada y el número de áreas con las que cuenta Canal Capital, esta se califica con una alerta de </t>
    </r>
    <r>
      <rPr>
        <b/>
        <sz val="10"/>
        <color theme="1"/>
        <rFont val="Tahoma"/>
        <family val="2"/>
      </rPr>
      <t>"En Proceso"</t>
    </r>
    <r>
      <rPr>
        <sz val="10"/>
        <color theme="1"/>
        <rFont val="Tahoma"/>
        <family val="2"/>
      </rPr>
      <t>. Es importante tener en cuenta que el alcance de la presente acción, es para todas las áreas del Canal.</t>
    </r>
  </si>
  <si>
    <r>
      <t xml:space="preserve">Reporte VM: </t>
    </r>
    <r>
      <rPr>
        <sz val="10"/>
        <color theme="1"/>
        <rFont val="Tahoma"/>
        <family val="2"/>
      </rPr>
      <t xml:space="preserve">El día 19 de junio se le envío a los contratistas involucrados en el proceso de comercialización la resolución No. 127 de 2017 y el manual de contratación, supervisión e interventoría de Canal Capital.
* El día 19 de junio se solicitó vía correo electrónico al área jurídica la capacitación sobre el manual de contratación, supervisión e interventoría de Canal Capital.
</t>
    </r>
    <r>
      <rPr>
        <b/>
        <sz val="10"/>
        <color theme="1"/>
        <rFont val="Tahoma"/>
        <family val="2"/>
      </rPr>
      <t xml:space="preserve">Análisis OCI: </t>
    </r>
    <r>
      <rPr>
        <sz val="10"/>
        <color theme="1"/>
        <rFont val="Tahoma"/>
        <family val="2"/>
      </rPr>
      <t>Una vez verificados los soportes documentales de la acción planteada se evidencia que el día 19 de junio de 2018 se remitió vía correo electrónico la Resolución 115 de 2017 "Por la cual se modifica el Manual de Contratación, Supervisión e Interventoría de CANAL CAPITAL", a pesar, de que no es la Resolución indicada en el cuerpo de correo o la acción (127 de 2016) dando alcance a los medios aliados del área. 
Se reconoce el ejercicio de socialización de la versión actualizada; de igual manera, se evidencia la solicitud de capacitación con fecha del 19 de junio y su ejecución el día 25 de julio de 2018 con las áreas que hacen parte de la Dirección Operativa y el Jefe de la OCI referente a la capacitación sobre el Manual de Contratación.   
Teniendo en cuenta lo anterior, se califica la acción terminada con estado cerrado.</t>
    </r>
  </si>
  <si>
    <t xml:space="preserve">Pendiente del seguimiento por parte el mismo Comité de los compromisos propuestos. </t>
  </si>
  <si>
    <t>Se evidencia por parte de la Dirección operativa la ejecución de la actividad correspondiente.</t>
  </si>
  <si>
    <t xml:space="preserve">1. Informe final con los soportes relacionados con la ejecución del contrato. </t>
  </si>
  <si>
    <t>Se adelanto la acción propuesta ya que el formato había sido actualizado, pero no se había adelantado la respectiva eliminación del formato obsoleto</t>
  </si>
  <si>
    <r>
      <rPr>
        <b/>
        <sz val="10"/>
        <color theme="1"/>
        <rFont val="Tahoma"/>
        <family val="2"/>
      </rPr>
      <t>Respuesta Planeación:</t>
    </r>
    <r>
      <rPr>
        <sz val="10"/>
        <color theme="1"/>
        <rFont val="Tahoma"/>
        <family val="2"/>
      </rPr>
      <t xml:space="preserve"> Estas actividades se realizará en el tercer cuatrimestre del año.
</t>
    </r>
    <r>
      <rPr>
        <b/>
        <sz val="10"/>
        <color theme="1"/>
        <rFont val="Tahoma"/>
        <family val="2"/>
      </rPr>
      <t>Análisis OCI:</t>
    </r>
    <r>
      <rPr>
        <sz val="10"/>
        <color theme="1"/>
        <rFont val="Tahoma"/>
        <family val="2"/>
      </rPr>
      <t xml:space="preserve">  De acuerdo a lo manifestado por el área de planeación no se observan avances concretos frente a cada una de las acciones  formuladas en el plan. Pues se manifiesta que esta se realizará en el tercer cuatrimestre de 2018. Razón por la cual la acción queda sin iniciar teniendo en cuenta que la fecha de inicio establecida es el 1/06/2018.</t>
    </r>
  </si>
  <si>
    <r>
      <rPr>
        <b/>
        <sz val="10"/>
        <color theme="1"/>
        <rFont val="Tahoma"/>
        <family val="2"/>
      </rPr>
      <t xml:space="preserve">Respuesta Planeación: </t>
    </r>
    <r>
      <rPr>
        <sz val="10"/>
        <color theme="1"/>
        <rFont val="Tahoma"/>
        <family val="2"/>
      </rPr>
      <t xml:space="preserve">1. Esta actividad se realizará en el tercer cuatrimestre del año. 
2. Se realizó actualización de los documentos:  
EPLE-PL-003 PLAN DE GESTIÓN INTEGRAL DE RESIDUOS PELIGROSOS - PGIRESPEL, EPLE-FT-008 FORMATO DE REGISTRO DE RESIDUOS PELIGROSOS, EPLE-PD-007 IDENTIFICACIÓN DE ASPECTOS Y VALORACIÓN DE IMPACTOS AMBIENTALES y se avanzó en la actualización del procedimiento EPLE-PD-010 PREPARACIÓN Y RESPUESTA ANTE EMERGENCIAS. Los demás procedimientos, documentos y formatos están en proseo se actualización. 3. Esta actividad se realizará en el tercer cuatrimestre del año.
</t>
    </r>
    <r>
      <rPr>
        <b/>
        <sz val="10"/>
        <color theme="1"/>
        <rFont val="Tahoma"/>
        <family val="2"/>
      </rPr>
      <t>Análisis OCI:</t>
    </r>
    <r>
      <rPr>
        <sz val="10"/>
        <color theme="1"/>
        <rFont val="Tahoma"/>
        <family val="2"/>
      </rPr>
      <t xml:space="preserve"> Para las actividades 1 y 3 de acuerdo a lo manifestado por planeación las actividades se realizaran en el tercer cuatrimestre, para la acción No. 2 se evidencian los soportes  de los formatos EPLE-PL-003 PLAN DE GESTIÓN INTEGRAL DE RESIDUOS PELIGROSOS - PGIRESPEL, EPLE-FT-008 FORMATO DE REGISTRO DE RESIDUOS PELIGROSOS, EPLE-PD-007 IDENTIFICACIÓN DE ASPECTOS Y VALORACIÓN DE IMPACTOS AMBIENTALES y EPLE -PD-010 PREPARACIÓN Y RESPUESTA ANTE EMERGENCIAS. Documentos que se encuentran actualizados. Teniendo en cuenta que no se han iniciado las acciones No. 1 y 3, el avance se califica en proceso, es importante tener en cuenta que la acción vence el próximo 31 de diciembre de 2018.</t>
    </r>
  </si>
  <si>
    <t>1. Los soportes no dan cuenta de la realización de la acción formulada.
2. Sin evidencias pues la acción se realizara a partir del tercer cuatrimestre.</t>
  </si>
  <si>
    <t xml:space="preserve">1. Listado maestro de documentos. 
2. Sin evidencias pues la acción se realizara a partir del tercer cuatrimestre.
</t>
  </si>
  <si>
    <t xml:space="preserve">1. Listado maestro de documentos. 
2 y 3. Sin evidencias pues la acción se realizara a partir del tercer cuatrimestre.
</t>
  </si>
  <si>
    <t xml:space="preserve">Se realizó en análisis correspondiente por parte de los responsables de la Gestión Ambiental en el Canal determinando que la operatividad de la Gestión Ambiental se mantiene como ha venido operando.  </t>
  </si>
  <si>
    <r>
      <rPr>
        <b/>
        <sz val="10"/>
        <color theme="1"/>
        <rFont val="Tahoma"/>
        <family val="2"/>
      </rPr>
      <t xml:space="preserve">Respuesta Planeación: </t>
    </r>
    <r>
      <rPr>
        <sz val="10"/>
        <color theme="1"/>
        <rFont val="Tahoma"/>
        <family val="2"/>
      </rPr>
      <t xml:space="preserve">Desde el área de planeación se está trabajando en la elaboración de un documento y un formato en el cual se haga el registro por parte de las áreas, de los resultados de sus ejercicios de autoevaluación a los procesos (indicadores, planes de acción y de mejoramiento, riesgos, entre otros). Como base para la construcción del documento se está trabajando en los formatos de autodiagnóstico de las políticas operativas del Modelo Integrado de Planeación y Gestión. 
</t>
    </r>
    <r>
      <rPr>
        <b/>
        <sz val="10"/>
        <color theme="1"/>
        <rFont val="Tahoma"/>
        <family val="2"/>
      </rPr>
      <t>Análisis OCI:</t>
    </r>
    <r>
      <rPr>
        <sz val="10"/>
        <color theme="1"/>
        <rFont val="Tahoma"/>
        <family val="2"/>
      </rPr>
      <t xml:space="preserve"> De acuerdo a lo manifestado por el área de planeación no se observan avances concretos frente a cada una de las acciones  formuladas, pues no se adjuntan soportes que evidencien los avances logrados en los documentos mencionados; adicionalmente el área manifiesta que la actividad se realizara en el tercer cuatrimestre de 2018. Razón por la cual la acción queda sin iniciar teniendo en cuenta que la fecha de inicio establecida es el 1/06/2018.
</t>
    </r>
  </si>
  <si>
    <t>Se observa como parte del Formato Estudios Previos el análisis de riesgos en el Numeral 13.</t>
  </si>
  <si>
    <t xml:space="preserve">Teniendo en cuenta que se adelantaron las acciones propuestas y que las mismas cuentan con la evidencia correspondiente se realiza el cierre de la acción. </t>
  </si>
  <si>
    <t>Se adelantaron las actividades propuestas, adicionalmente el comité bajo los parámetros de la nueva resolución ya se encuentra funcionando.</t>
  </si>
  <si>
    <t xml:space="preserve">Se adelantaron las socializaciones correspondientes, buscando un alcance mayor a las áreas misionales del Canal, adicional se incluyo un punto de control en el procedimiento "Gestión Comercial y Ventas", para evitar la divulgación de contenidos sin el cumplimiento de los requisitos técnicos. </t>
  </si>
  <si>
    <r>
      <rPr>
        <b/>
        <sz val="10"/>
        <color theme="1"/>
        <rFont val="Tahoma"/>
        <family val="2"/>
      </rPr>
      <t xml:space="preserve">Reporte GD: </t>
    </r>
    <r>
      <rPr>
        <sz val="10"/>
        <color theme="1"/>
        <rFont val="Tahoma"/>
        <family val="2"/>
      </rPr>
      <t xml:space="preserve">El Sistema Interno de Gestión Documental tomó las medidas necesarias para atender este hallazgo, se realizó capacitación frente a este tema, así como verificación de los expedientes mencionados en el hallazgos, y se presenta informe del estado natural de los expedientes, se hablo con el área jurídica con quien se va ha realizar una mesa de trabajo para la solución de este tema tal como se registra en el acta del 27 de agosto de 2017.
</t>
    </r>
    <r>
      <rPr>
        <b/>
        <sz val="10"/>
        <color theme="1"/>
        <rFont val="Tahoma"/>
        <family val="2"/>
      </rPr>
      <t xml:space="preserve">Análisis OCI: </t>
    </r>
    <r>
      <rPr>
        <sz val="10"/>
        <color theme="1"/>
        <rFont val="Tahoma"/>
        <family val="2"/>
      </rPr>
      <t xml:space="preserve">Se realizó la verificación de los soportes remitidos en los que se logra evidenciar que se han generado una serie de recomendaciones respecto al correcto manejo del archivo mediante memorando No.1634 del 3 de julio de 2018, posteriores a la revisión de los expedientes mencionados en el hallazgo por parte del área de Gestión Documental; así mismo, se solicita un espacio para capacitación del personal de Gestión Documental del área Jurídica en el archivo en el mes de julio mediante memorando No.1633 y la cual se efectúa el día 27 de agosto de 2018, en la cual se estableció como compromiso "Realizar una mesa de trabajo para darle solución al hallazgo del 19 de noviembre de 2017", por lo que a la fecha no se registran las correcciones pertinentes a los expedientes. 
Respecto a la capacitación del personal involucrado en el proceso de  organización de archivos de gestión, es importante tener en cuenta que las demás dependencias del Canal como Producción, área técnica, servicios administrativos, comunicaciones, atención al ciudadano y sistemas, también adelantan actividades de archivo las cuales deben tener un orientación por parte del área de gestión Documental. Por lo anterior, se mantiene la alerta de la acción </t>
    </r>
    <r>
      <rPr>
        <b/>
        <sz val="10"/>
        <color theme="1"/>
        <rFont val="Tahoma"/>
        <family val="2"/>
      </rPr>
      <t xml:space="preserve">"En Proceso". </t>
    </r>
  </si>
  <si>
    <r>
      <t xml:space="preserve">Análisis SG: </t>
    </r>
    <r>
      <rPr>
        <sz val="10"/>
        <color theme="1"/>
        <rFont val="Tahoma"/>
        <family val="2"/>
      </rPr>
      <t xml:space="preserve">En Canal Capital se contó con la conformación de los enlaces de los lideres responsables de cada subsistema del SIG (GESTIÓN AMBIENTAL, SALUD OCUPACIONAL, GESTIÓN DOCUMENTAL Y ARCHIVO, GESTIÓN DE CALIDAD, SEGURIDAD DE LA INFORMACIÓN, RESPONSABILIDAD SOCIAL  Y CONTROL INTERNO) que operaron en la vigencia 2017 en el marco del comité técnico del SIG.
Para la vigencia 2018 se realizó la modificación de la resolución 036 de 2015 creando el día 15 de marzo de 2018 la resolución interna  040 de 2018, en la cual se abordan los elementos básicos de la conformación del Modelo Integrado de Planeación y Gestión de la entidad y de la constitución del equipo técnico del modelo en remplazo del el equipo técnico del SIG (artículo 20 resolución 036 de 2015).
En dicha resolución se establece que el equipo “estará conformado por profesionales del los diferentes proceso transversales de la entidad y contara con herramientas para adelantar las actividades de implementación del modelo al interior de la entidad”. Cabe aclarar que la resolución 040 de 2018 será modificada teniendo en cuenta las directrices brindadas por la Secretaria General en materia del Modelo integrado de planeación y gestión las cuales ya están siendo analizadas por el equipo de planeación.
</t>
    </r>
    <r>
      <rPr>
        <b/>
        <sz val="10"/>
        <color theme="1"/>
        <rFont val="Tahoma"/>
        <family val="2"/>
      </rPr>
      <t xml:space="preserve">Análisis OCI: </t>
    </r>
    <r>
      <rPr>
        <sz val="10"/>
        <color theme="1"/>
        <rFont val="Tahoma"/>
        <family val="2"/>
      </rPr>
      <t>Se evidenció la Resolución 040-2018 "Por la cual se modifica la Resolución 036 de 2015", en la cual se modifica el artículo 20 de la Resolución 036 de 2015, estableciéndose lo siguiente: "Con el propósito de garantizar una óptima implementación y desarrollo de los subsistemas, se creará el Equipo Técnico encargado de la articulación de los diferentes elementos del Modelo Integrado de Planeación y Gestión". Sin embargo,  no se observó que se haya informado al representante de la alta dirección, las personas que implementarán los diferentes subsistemas como actividades establecidas para esta acción. Es importante que se solicite la ampliación del plazo establecido para el cumplimiento de esta acción y en caso de ser necesario se adelanten los ajustes a que haya lugar.</t>
    </r>
  </si>
  <si>
    <r>
      <rPr>
        <b/>
        <sz val="10"/>
        <color theme="1"/>
        <rFont val="Tahoma"/>
        <family val="2"/>
      </rPr>
      <t xml:space="preserve">Respuesta Planeación: </t>
    </r>
    <r>
      <rPr>
        <sz val="10"/>
        <color theme="1"/>
        <rFont val="Tahoma"/>
        <family val="2"/>
      </rPr>
      <t xml:space="preserve">1. En la actualidad se está trabajando tanto en la actualización de la política de administración del riesgo como en las herramientas metodológicas para la gestión de los riesgos de la entidad. 2. Se han adelantado mesas de trabajo conjuntas entre planeación y control interno invitando a líderes de proceso con el fin de fortalecer el enfoque de gestión de riesgo de la entidad. 
</t>
    </r>
    <r>
      <rPr>
        <b/>
        <sz val="10"/>
        <color theme="1"/>
        <rFont val="Tahoma"/>
        <family val="2"/>
      </rPr>
      <t xml:space="preserve">Análisis OCI: </t>
    </r>
    <r>
      <rPr>
        <sz val="10"/>
        <color theme="1"/>
        <rFont val="Tahoma"/>
        <family val="2"/>
      </rPr>
      <t>Para la actividad 1 de acuerdo a lo observado no se evidencian los soportes que den cuenta de  las actualizaciones hechas a los documentos mencionados; respecto a la acción No.2 mesas de trabajo se cuenta con las actas Nos. 43, 45, 46, 48, 49 y 51, realizadas entre el 25 y 29 de mayo con las áreas para revisar los riesgos de los procesos.  Por lo tanto dado que se cumple solo con una de las acciones esta queda en proceso. Es importante tener en cuenta que la fecha de vencimiento (31 de diciembre de 2018). Así mismo es importante tener en cuenta que el cronograma de actualización del mapa de riesgos, se debe definir una vez cada vigencia.</t>
    </r>
  </si>
  <si>
    <r>
      <t xml:space="preserve">Análisis CJ: </t>
    </r>
    <r>
      <rPr>
        <sz val="10"/>
        <color theme="1"/>
        <rFont val="Tahoma"/>
        <family val="2"/>
      </rPr>
      <t xml:space="preserve">Debido a las auditorias que ha solicitado Of. De control interno, ANTV y la Contraloría. Además cabe resaltar que teniendo en cuenta que acabamos de salir de la contingencia  de 334 contratos nuevos, el contratista Milton Rojas informa que todos los expedientes están debidamente organizados y que hay un adelanto de los números de contratos de 412 al 550 ya foliados.
</t>
    </r>
    <r>
      <rPr>
        <b/>
        <sz val="10"/>
        <color theme="1"/>
        <rFont val="Tahoma"/>
        <family val="2"/>
      </rPr>
      <t xml:space="preserve">
Análisis OCI: </t>
    </r>
    <r>
      <rPr>
        <sz val="10"/>
        <color theme="1"/>
        <rFont val="Tahoma"/>
        <family val="2"/>
      </rPr>
      <t xml:space="preserve">La acción continúa en proceso, teniendo en cuenta que la verificación y foliación de los expedientes se debe realizar con una periodicidad trimestral y para el periodo evaluado se remitieron correos electrónicos correspondientes a la solicitud de expedientes contractuales, los cuales fueron objeto de evaluación por parte de la Contraloría, sin embargo, la revisión establecida no corresponde ni se enmarca solamente a estos expedientes. Es importante tener en cuenta los parámetros de las acciones suscritas. </t>
    </r>
  </si>
  <si>
    <r>
      <t xml:space="preserve">Análisis CJ: </t>
    </r>
    <r>
      <rPr>
        <sz val="10"/>
        <color theme="1"/>
        <rFont val="Tahoma"/>
        <family val="2"/>
      </rPr>
      <t xml:space="preserve">El día 26 de junio de 2018, el área de sistemas informó que a partir de la fecha, la Coordinación Jurídica contaba con el correo electrónico coordinacionjuridica@canalcapital.gov.co, para enviar todas las solicitudes relacionadas con la contratación.  
</t>
    </r>
    <r>
      <rPr>
        <b/>
        <sz val="10"/>
        <color theme="1"/>
        <rFont val="Tahoma"/>
        <family val="2"/>
      </rPr>
      <t xml:space="preserve">
Análisis OCI: </t>
    </r>
    <r>
      <rPr>
        <sz val="10"/>
        <color theme="1"/>
        <rFont val="Tahoma"/>
        <family val="2"/>
      </rPr>
      <t>Se evidenció el correo electrónico con fecha del 26 de junio de 2018, mediante el cual se informa que la Coordinación del Área Jurídica cuenta con el correo electrónico coordinacionjuridica@canalcapital.gov.co, con la finalidad de que todas las solicitudes, requerimientos, trámites y comunicaciones sean canalizadas a través de ese e-mail.
La acción queda en proceso, teniendo en cuenta que no se evidenció en los correos remitidos, el ajuste del contenido de la  comunicación que se envía por medio de correo electrónico a los contratistas,  que les indique  a los supervisores  de los contratos que van a ejercer dicha labor y que están siendo notificados.</t>
    </r>
  </si>
  <si>
    <r>
      <t>Análisis CJ:</t>
    </r>
    <r>
      <rPr>
        <sz val="10"/>
        <color theme="1"/>
        <rFont val="Tahoma"/>
        <family val="2"/>
      </rPr>
      <t xml:space="preserve"> Posteriormente a la terminación de la contingencia de contratación se realizó a mediados de enero y finiquitando la  primera semana de junio de 2018 se hace la verificación documental de todos los contratos de las vigencias 2016 y 2017.
</t>
    </r>
    <r>
      <rPr>
        <b/>
        <sz val="10"/>
        <color theme="1"/>
        <rFont val="Tahoma"/>
        <family val="2"/>
      </rPr>
      <t xml:space="preserve">
Análisis OCI: </t>
    </r>
    <r>
      <rPr>
        <sz val="10"/>
        <color theme="1"/>
        <rFont val="Tahoma"/>
        <family val="2"/>
      </rPr>
      <t>Se evidenció la matriz de reparto con las carpetas revisadas y pendientes por cada uno de los abogados, sin embargo, no registra fecha, por lo tanto, no es posible verificar la periodicidad de la revisión. Además el correo remitido como soporte, no corresponde al periodo evaluado.
Se recomienda que en los documentos que se remitan como soporte de cumplimiento de la acción, se indique el periodo para el cual se están adelantando las actividades.</t>
    </r>
  </si>
  <si>
    <r>
      <t>Análisis CJ:</t>
    </r>
    <r>
      <rPr>
        <sz val="10"/>
        <color theme="1"/>
        <rFont val="Tahoma"/>
        <family val="2"/>
      </rPr>
      <t xml:space="preserve"> Posteriormente a la terminación de la contingencia de contratación se realizó a mediados de enero y finiquitando la  primera semana de junio de 2018 se hace la verificación documental de todos los contratos de las vigencias 2016 y 2017.
</t>
    </r>
    <r>
      <rPr>
        <b/>
        <sz val="10"/>
        <color theme="1"/>
        <rFont val="Tahoma"/>
        <family val="2"/>
      </rPr>
      <t xml:space="preserve">
Análisis OCI: </t>
    </r>
    <r>
      <rPr>
        <sz val="10"/>
        <color theme="1"/>
        <rFont val="Tahoma"/>
        <family val="2"/>
      </rPr>
      <t>Se evidenció la matriz de reparto con las carpetas revisadas y pendientes por cada uno de los abogados, sin embargo, no registra fecha, por lo tanto, no es posible verificar la periodicidad de la revisión. Además el correo remitido como soporte, no corresponde al periodo evaluado.
Se recomienda que en los documentos que se remitan como soporte de cumplimiento de la acción, indique el periodo para el cual se están adelantando las actividades.</t>
    </r>
  </si>
  <si>
    <r>
      <rPr>
        <b/>
        <sz val="10"/>
        <color theme="1"/>
        <rFont val="Tahoma"/>
        <family val="2"/>
      </rPr>
      <t xml:space="preserve">Respuesta S.F.: </t>
    </r>
    <r>
      <rPr>
        <sz val="10"/>
        <color theme="1"/>
        <rFont val="Tahoma"/>
        <family val="2"/>
      </rPr>
      <t xml:space="preserve">En concordancia a la periodicidad en revisión, se puede detallar la publicación de Estados Financieros mensualizados de los meses correspondientes a mayo, junio y julio.
</t>
    </r>
    <r>
      <rPr>
        <b/>
        <sz val="10"/>
        <color theme="1"/>
        <rFont val="Tahoma"/>
        <family val="2"/>
      </rPr>
      <t>Análisis OCI:</t>
    </r>
    <r>
      <rPr>
        <sz val="10"/>
        <color theme="1"/>
        <rFont val="Tahoma"/>
        <family val="2"/>
      </rPr>
      <t xml:space="preserve"> Se evidencia mediante correo del 30 de mayo de 2018 que la Subdirección Financiera realizó socialización del cronograma para la presentación de informes, así mismo se evidenció la publicación de los Estados Financieros de los meses de mayo, junio, y julio de 2018 mediante correos electrónicos solicitando al webmaster del Canal estas publicaciones, cumpliendo así con la acción definida para este corte. </t>
    </r>
  </si>
  <si>
    <r>
      <rPr>
        <b/>
        <sz val="10"/>
        <color theme="1"/>
        <rFont val="Tahoma"/>
        <family val="2"/>
      </rPr>
      <t xml:space="preserve">Respuesta Prod: </t>
    </r>
    <r>
      <rPr>
        <sz val="10"/>
        <color theme="1"/>
        <rFont val="Tahoma"/>
        <family val="2"/>
      </rPr>
      <t xml:space="preserve">Desde la coordinación de producción realizamos una reorganización de equipos y aprovechamos la situación para capacitar con el ejemplo vivo de cómo es el procedimiento para hacer traslados o movimientos de equipos. Se capacitaron a la auxiliar de producción, la asistente de la coordinación y productoras líderes de proyectos. Este traslado y capacitación tuvo lugar el 23 de agosto de 2018. 
</t>
    </r>
    <r>
      <rPr>
        <b/>
        <sz val="10"/>
        <color theme="1"/>
        <rFont val="Tahoma"/>
        <family val="2"/>
      </rPr>
      <t xml:space="preserve">Análisis OCI: </t>
    </r>
    <r>
      <rPr>
        <sz val="10"/>
        <color theme="1"/>
        <rFont val="Tahoma"/>
        <family val="2"/>
      </rPr>
      <t xml:space="preserve">Se evidencia acta del día 23 de agosto de 2018 en la que se capacitó en un ejercicio práctico sobre el procedimiento de traslado de equipos de computo a los integrantes de la coordinación de producción (productoras, auxiliar, asistente y profesional) en cumplimiento de la capacitación semestral pendiente (planteada en el punto No.3), sin embargo, se evidencia que aún no se ha llevado a cabo la actualización del inventario en los corrido del segundo semestre del año. Teniendo en cuenta la meta planteada de cumplimiento de las actividades, se califica la acción con una alerta de </t>
    </r>
    <r>
      <rPr>
        <b/>
        <sz val="10"/>
        <color theme="1"/>
        <rFont val="Tahoma"/>
        <family val="2"/>
      </rPr>
      <t xml:space="preserve">"Terminada" </t>
    </r>
    <r>
      <rPr>
        <sz val="10"/>
        <color theme="1"/>
        <rFont val="Tahoma"/>
        <family val="2"/>
      </rPr>
      <t>con un estado cerrado.</t>
    </r>
  </si>
  <si>
    <r>
      <rPr>
        <b/>
        <sz val="10"/>
        <color theme="1"/>
        <rFont val="Tahoma"/>
        <family val="2"/>
      </rPr>
      <t xml:space="preserve">Respuesta Prod: </t>
    </r>
    <r>
      <rPr>
        <sz val="10"/>
        <color theme="1"/>
        <rFont val="Tahoma"/>
        <family val="2"/>
      </rPr>
      <t xml:space="preserve">Desde la coordinación de producción realizamos una reorganización de equipos y aprovechamos la situación para capacitar con el ejemplo vivo de cómo es el procedimiento para hacer traslados o movimientos de equipos. Se capacitaron a la auxiliar de producción, la asistente de la coordinación y productoras líderes de proyectos. Este traslado y capacitación tuvo lugar el 23 de agosto de 2018. 
</t>
    </r>
    <r>
      <rPr>
        <b/>
        <sz val="10"/>
        <color theme="1"/>
        <rFont val="Tahoma"/>
        <family val="2"/>
      </rPr>
      <t xml:space="preserve">Análisis OCI: </t>
    </r>
    <r>
      <rPr>
        <sz val="10"/>
        <color theme="1"/>
        <rFont val="Tahoma"/>
        <family val="2"/>
      </rPr>
      <t xml:space="preserve">Se evidencia acta del día 23 de agosto de 2018 en la que se capacitó en un ejercicio práctico sobre el procedimiento de traslado de equipos de computo a los integrantes de la coordinación de producción (productoras, auxiliar, asistente y profesional) en cumplimiento de la capacitación semestral pendiente (planteada en el punto No.3), sin embargo, se evidencia que aún no se ha llevado a cabo la actualización del inventario en los corrido del segundo semestre del año. Teniendo en cuenta la meta planteada de cumplimiento de las actividades, se califica la acción con una alerta de </t>
    </r>
    <r>
      <rPr>
        <b/>
        <sz val="10"/>
        <color theme="1"/>
        <rFont val="Tahoma"/>
        <family val="2"/>
      </rPr>
      <t xml:space="preserve">"Terminada" </t>
    </r>
    <r>
      <rPr>
        <sz val="10"/>
        <color theme="1"/>
        <rFont val="Tahoma"/>
        <family val="2"/>
      </rPr>
      <t xml:space="preserve">con un estado abierto, con el fin de validar la ejecución del inventario durante el segundo semestre de la vigencia. </t>
    </r>
  </si>
  <si>
    <r>
      <rPr>
        <b/>
        <sz val="10"/>
        <color theme="1"/>
        <rFont val="Tahoma"/>
        <family val="2"/>
      </rPr>
      <t xml:space="preserve">Análisis Subdirección Administrativa: </t>
    </r>
    <r>
      <rPr>
        <sz val="10"/>
        <color theme="1"/>
        <rFont val="Tahoma"/>
        <family val="2"/>
      </rPr>
      <t xml:space="preserve">Se procedió a realizar las capacitaciones de entradas ,salidas y traslados del almacén y sus respectivos documentos a los supervisores con el fin que  conozcan los procedimientos del área.     
</t>
    </r>
    <r>
      <rPr>
        <b/>
        <sz val="10"/>
        <color theme="1"/>
        <rFont val="Tahoma"/>
        <family val="2"/>
      </rPr>
      <t xml:space="preserve">Análisis OCI: </t>
    </r>
    <r>
      <rPr>
        <sz val="10"/>
        <color theme="1"/>
        <rFont val="Tahoma"/>
        <family val="2"/>
      </rPr>
      <t xml:space="preserve">Se evidenció acta de capacitación sobre el proceso diligenciamiento de formatos de traslados realizada el día 28 de junio de 2018 solo a los supervisores del área operativa, no se evidencia participación de las demás áreas, se observa participación de cargos no relacionados en la actividad establecida (cargos de apoyo), adicionalmente a la fecha de este seguimiento no se evidencia mail de solicitud de terminación de la acción  para la vigencia 2018, por lo tanto la acción queda como con estado </t>
    </r>
    <r>
      <rPr>
        <b/>
        <sz val="10"/>
        <color theme="1"/>
        <rFont val="Tahoma"/>
        <family val="2"/>
      </rPr>
      <t>"Incumplida"</t>
    </r>
    <r>
      <rPr>
        <sz val="10"/>
        <color theme="1"/>
        <rFont val="Tahoma"/>
        <family val="2"/>
      </rPr>
      <t xml:space="preserve"> teniendo en cuenta el vencimiento de los plazos establecidos.</t>
    </r>
  </si>
  <si>
    <r>
      <t>Análisis CJ:</t>
    </r>
    <r>
      <rPr>
        <sz val="10"/>
        <color theme="1"/>
        <rFont val="Tahoma"/>
        <family val="2"/>
      </rPr>
      <t xml:space="preserve"> Se realiza reunión para revisar "formato de listado de documentos para contramatar": una vez revisado el formato se sugiere actualizarlo atendiendo entre otros, las tablas de retención documental. 2. Realizar la actualización del procedimiento de planeación de la contratación va a incluir en el manual de contratación que esta previsto para el 30 octubre de 2018.
</t>
    </r>
    <r>
      <rPr>
        <b/>
        <sz val="10"/>
        <color theme="1"/>
        <rFont val="Tahoma"/>
        <family val="2"/>
      </rPr>
      <t xml:space="preserve">
Análisis OCI: </t>
    </r>
    <r>
      <rPr>
        <sz val="10"/>
        <color theme="1"/>
        <rFont val="Tahoma"/>
        <family val="2"/>
      </rPr>
      <t>Se evidenció acta de reunión con fecha del 27 de agosto de 2018 con el tema "Revisión formato listado documentos para contratar", estableciendo en los compromisos la elaboración de un borrador de formato de listado de documentos y realizar la solicitud a Planeación una vez se cuente con Vo Bo del mismo. La acción queda "</t>
    </r>
    <r>
      <rPr>
        <b/>
        <sz val="10"/>
        <color theme="1"/>
        <rFont val="Tahoma"/>
        <family val="2"/>
      </rPr>
      <t>En proceso"</t>
    </r>
    <r>
      <rPr>
        <sz val="10"/>
        <color theme="1"/>
        <rFont val="Tahoma"/>
        <family val="2"/>
      </rPr>
      <t xml:space="preserve"> teniendo en cuenta que la primera actividad de las 3 establecidas se encuentra en desarrollo.</t>
    </r>
  </si>
  <si>
    <r>
      <t xml:space="preserve">Análisis CJ: </t>
    </r>
    <r>
      <rPr>
        <sz val="10"/>
        <color theme="1"/>
        <rFont val="Tahoma"/>
        <family val="2"/>
      </rPr>
      <t xml:space="preserve">Se publicaron en SECOP contratos, adiciones, otrosí, prórrogas, cesiones, terminaciones anticipadas y informes finales.
</t>
    </r>
    <r>
      <rPr>
        <b/>
        <sz val="10"/>
        <color theme="1"/>
        <rFont val="Tahoma"/>
        <family val="2"/>
      </rPr>
      <t xml:space="preserve">
Análisis OCI: </t>
    </r>
    <r>
      <rPr>
        <sz val="10"/>
        <color theme="1"/>
        <rFont val="Tahoma"/>
        <family val="2"/>
      </rPr>
      <t xml:space="preserve"> Se evidenció la relación de documentos publicados en el Secop con las fechas correspondientes, así como los pantallazos de la publicación de los mismos en la plataforma del SECOP para el periodo evaluado. Sin embargo, la acción queda "</t>
    </r>
    <r>
      <rPr>
        <b/>
        <sz val="10"/>
        <color theme="1"/>
        <rFont val="Tahoma"/>
        <family val="2"/>
      </rPr>
      <t>En proceso"</t>
    </r>
    <r>
      <rPr>
        <sz val="10"/>
        <color theme="1"/>
        <rFont val="Tahoma"/>
        <family val="2"/>
      </rPr>
      <t xml:space="preserve"> debido a que, se debe realizar la verificación mensual de las publicaciones que se realicen en el SECOP.</t>
    </r>
  </si>
  <si>
    <r>
      <t xml:space="preserve">Análisis CJ: </t>
    </r>
    <r>
      <rPr>
        <sz val="10"/>
        <color theme="1"/>
        <rFont val="Tahoma"/>
        <family val="2"/>
      </rPr>
      <t xml:space="preserve">Se publicaron en SECOP contratos, adiciones, otrosí, prórrogas, cesiones, terminaciones anticipadas y informes finales.
</t>
    </r>
    <r>
      <rPr>
        <b/>
        <sz val="10"/>
        <color theme="1"/>
        <rFont val="Tahoma"/>
        <family val="2"/>
      </rPr>
      <t xml:space="preserve">
Análisis OCI: </t>
    </r>
    <r>
      <rPr>
        <sz val="10"/>
        <color theme="1"/>
        <rFont val="Tahoma"/>
        <family val="2"/>
      </rPr>
      <t xml:space="preserve"> Se evidenció la relación de documentos publicados en el Secop con las fechas correspondientes, así como los pantallazos de la publicación de los mismos en la plataforma del SECOP para el periodo evaluado. Sin embargo, la acción queda </t>
    </r>
    <r>
      <rPr>
        <b/>
        <sz val="10"/>
        <color theme="1"/>
        <rFont val="Tahoma"/>
        <family val="2"/>
      </rPr>
      <t>"En proceso"</t>
    </r>
    <r>
      <rPr>
        <sz val="10"/>
        <color theme="1"/>
        <rFont val="Tahoma"/>
        <family val="2"/>
      </rPr>
      <t xml:space="preserve"> debido a que, se debe realizar la verificación semanal de las publicaciones que se realicen en el SECOP.</t>
    </r>
  </si>
  <si>
    <r>
      <rPr>
        <b/>
        <sz val="10"/>
        <color theme="1"/>
        <rFont val="Tahoma"/>
        <family val="2"/>
      </rPr>
      <t>Análisis Subdirección Administrativa:</t>
    </r>
    <r>
      <rPr>
        <sz val="10"/>
        <color theme="1"/>
        <rFont val="Tahoma"/>
        <family val="2"/>
      </rPr>
      <t xml:space="preserve"> Acatando las recomendaciones se procedió a realizar las capacitaciones respectivas con el fin de aclarar el procedimiento de entradas ,salidas y traslados del almacén. Acción ya realizada por favor cerrar la acción en el Plan de Mejoramiento.    
</t>
    </r>
    <r>
      <rPr>
        <b/>
        <sz val="10"/>
        <color theme="1"/>
        <rFont val="Tahoma"/>
        <family val="2"/>
      </rPr>
      <t xml:space="preserve">
Análisis OCI: </t>
    </r>
    <r>
      <rPr>
        <sz val="10"/>
        <color theme="1"/>
        <rFont val="Tahoma"/>
        <family val="2"/>
      </rPr>
      <t xml:space="preserve"> No se observó acta con la capacitación a todos los supervisores, ni el correo electrónico periódicamente a los supervisores de contratos, en donde se indique el procedimiento a seguir para la salida de un elemento, por lo tanto la acción queda </t>
    </r>
    <r>
      <rPr>
        <b/>
        <sz val="10"/>
        <color theme="1"/>
        <rFont val="Tahoma"/>
        <family val="2"/>
      </rPr>
      <t>"Incumplida"</t>
    </r>
    <r>
      <rPr>
        <sz val="10"/>
        <color theme="1"/>
        <rFont val="Tahoma"/>
        <family val="2"/>
      </rPr>
      <t>.</t>
    </r>
  </si>
  <si>
    <r>
      <t xml:space="preserve">Análisis CJ: </t>
    </r>
    <r>
      <rPr>
        <sz val="10"/>
        <color theme="1"/>
        <rFont val="Tahoma"/>
        <family val="2"/>
      </rPr>
      <t xml:space="preserve">Mediante reunión del 15 de agosto de 2018, se efectuó reunión al interior de la Coordinación Jurídica en la cual el Dr. Andrés Felipe Pineda efectuó presentación del avance en la revisión del manual de contratación y propuesta de modificación al mismo.
</t>
    </r>
    <r>
      <rPr>
        <b/>
        <sz val="10"/>
        <color theme="1"/>
        <rFont val="Tahoma"/>
        <family val="2"/>
      </rPr>
      <t xml:space="preserve">
Análisis OCI: </t>
    </r>
    <r>
      <rPr>
        <sz val="10"/>
        <color theme="1"/>
        <rFont val="Tahoma"/>
        <family val="2"/>
      </rPr>
      <t xml:space="preserve">Se evidenció acta de reunión "Avances Actualización Manual Contratación -Revisión Riesgos" del 15 de agosto de 2018, en la cual se efectuó una presentación respecto al avance en la revisión del manual de contratación. La acción queda </t>
    </r>
    <r>
      <rPr>
        <b/>
        <sz val="10"/>
        <color theme="1"/>
        <rFont val="Tahoma"/>
        <family val="2"/>
      </rPr>
      <t>"En proceso"</t>
    </r>
    <r>
      <rPr>
        <sz val="10"/>
        <color theme="1"/>
        <rFont val="Tahoma"/>
        <family val="2"/>
      </rPr>
      <t>, debido a que, se encuentra en desarrollo la primera actividad correspondiente a la actualización del manual de contratación.</t>
    </r>
  </si>
  <si>
    <r>
      <t xml:space="preserve">Análisis CJ: </t>
    </r>
    <r>
      <rPr>
        <sz val="10"/>
        <color theme="1"/>
        <rFont val="Tahoma"/>
        <family val="2"/>
      </rPr>
      <t xml:space="preserve">Se publicaron en SECOP contratos, adiciones, otrosí, prórrogas, cesiones, terminaciones anticipadas y informes finales.
</t>
    </r>
    <r>
      <rPr>
        <b/>
        <sz val="10"/>
        <color theme="1"/>
        <rFont val="Tahoma"/>
        <family val="2"/>
      </rPr>
      <t xml:space="preserve">
Análisis OCI: </t>
    </r>
    <r>
      <rPr>
        <sz val="10"/>
        <color theme="1"/>
        <rFont val="Tahoma"/>
        <family val="2"/>
      </rPr>
      <t xml:space="preserve"> Se evidenció la relación de documentos publicados en el Secop con las fechas correspondientes, así como los pantallazos de la publicación de los mismos en la plataforma del SECOP para el periodo evaluado. Sin embargo, la acción queda </t>
    </r>
    <r>
      <rPr>
        <b/>
        <sz val="10"/>
        <color theme="1"/>
        <rFont val="Tahoma"/>
        <family val="2"/>
      </rPr>
      <t>"En proceso"</t>
    </r>
    <r>
      <rPr>
        <sz val="10"/>
        <color theme="1"/>
        <rFont val="Tahoma"/>
        <family val="2"/>
      </rPr>
      <t xml:space="preserve"> debido a que, se debe realizar la verificación mensual de las publicaciones que se realicen en el SECOP.</t>
    </r>
  </si>
  <si>
    <r>
      <t xml:space="preserve">Análisis CJ: </t>
    </r>
    <r>
      <rPr>
        <sz val="10"/>
        <color theme="1"/>
        <rFont val="Tahoma"/>
        <family val="2"/>
      </rPr>
      <t xml:space="preserve">Mediante reunión del 15 de agosto de 2018, se efectuó reunión al interior de la Coordinación Jurídica en la cual el Dr. Andrés Felipe Pineda efectuó presentación del avance en la revisión del manual de contratación y propuesta de modificación al mismo.
</t>
    </r>
    <r>
      <rPr>
        <b/>
        <sz val="10"/>
        <color theme="1"/>
        <rFont val="Tahoma"/>
        <family val="2"/>
      </rPr>
      <t xml:space="preserve">
Análisis OCI: </t>
    </r>
    <r>
      <rPr>
        <sz val="10"/>
        <color theme="1"/>
        <rFont val="Tahoma"/>
        <family val="2"/>
      </rPr>
      <t xml:space="preserve">Se evidenció acta de reunión "Avances Actualización Manual Contratación -Revisión Riesgos" del 15 de agosto de 2018, en la cual se efectuó una presentación respecto al avance en la revisión del manual de contratación. La acción queda </t>
    </r>
    <r>
      <rPr>
        <b/>
        <sz val="10"/>
        <color theme="1"/>
        <rFont val="Tahoma"/>
        <family val="2"/>
      </rPr>
      <t>"En proceso"</t>
    </r>
    <r>
      <rPr>
        <sz val="10"/>
        <color theme="1"/>
        <rFont val="Tahoma"/>
        <family val="2"/>
      </rPr>
      <t>, debido a que, se encuentra en desarrollo la segunda actividad correspondiente a la actualización del manual de contratación y de la primera no se presenta ningún soporte.</t>
    </r>
  </si>
  <si>
    <r>
      <t xml:space="preserve">Reporte VM: </t>
    </r>
    <r>
      <rPr>
        <sz val="10"/>
        <color theme="1"/>
        <rFont val="Tahoma"/>
        <family val="2"/>
      </rPr>
      <t xml:space="preserve">El día 19 de junio se le envío a los contratistas involucrados en el proceso de comercialización la resolución No. 127 de 2017 y el manual de contratación, supervisión e interventoría de Canal Capital.
* El día 19 de junio se solicitó vía correo electrónico al área jurídica la capacitación sobre el manual de contratación, supervisión e interventoría de Canal Capital.
</t>
    </r>
    <r>
      <rPr>
        <b/>
        <sz val="10"/>
        <color theme="1"/>
        <rFont val="Tahoma"/>
        <family val="2"/>
      </rPr>
      <t xml:space="preserve">Análisis OCI: </t>
    </r>
    <r>
      <rPr>
        <sz val="10"/>
        <color theme="1"/>
        <rFont val="Tahoma"/>
        <family val="2"/>
      </rPr>
      <t>Una vez verificados los soportes documentales de la acción planteada se evidencia que el día 19 de junio de 2018 se remitió vía correo electrónico la Resolución 115 de 2017 "Por la cual se modifica el Manual de Contratación, Supervisión e Interventoría de CANAL CAPITAL", a pesar, de que no es la Resolución indicada en el cuerpo de correo o la acción (127 de 2016) dando alcance a los medios aliados del área. 
Se reconoce el ejercicio de socialización de la versión actualizada; de igual manera, se evidencia la solicitud de capacitación con fecha del 19 de junio y su ejecución el día 25 de julio de 2018 con las áreas que hacen parte de la Dirección Operativa y el Jefe de la OCI referente a la capacitación sobre el Manual de Contratación.   
Teniendo en cuenta lo anterior, se califica la acción</t>
    </r>
    <r>
      <rPr>
        <b/>
        <sz val="10"/>
        <color theme="1"/>
        <rFont val="Tahoma"/>
        <family val="2"/>
      </rPr>
      <t xml:space="preserve"> "Terminada"</t>
    </r>
    <r>
      <rPr>
        <sz val="10"/>
        <color theme="1"/>
        <rFont val="Tahoma"/>
        <family val="2"/>
      </rPr>
      <t xml:space="preserve"> con estado cerrado.</t>
    </r>
  </si>
  <si>
    <r>
      <t xml:space="preserve">Análisis CJ: </t>
    </r>
    <r>
      <rPr>
        <sz val="10"/>
        <color theme="1"/>
        <rFont val="Tahoma"/>
        <family val="2"/>
      </rPr>
      <t xml:space="preserve">Se elaboró procedimiento para la causal de "Iniciativa Propia", lo cual será incluido dentro de la actualización del Manual de Contratación, Supervisión e Interventoría.
</t>
    </r>
    <r>
      <rPr>
        <b/>
        <sz val="10"/>
        <color theme="1"/>
        <rFont val="Tahoma"/>
        <family val="2"/>
      </rPr>
      <t xml:space="preserve">
Análisis OCI: </t>
    </r>
    <r>
      <rPr>
        <sz val="10"/>
        <color theme="1"/>
        <rFont val="Tahoma"/>
        <family val="2"/>
      </rPr>
      <t xml:space="preserve">Se evidenció el documento denominado "Instructivo para la presentación de iniciativa (Proyectos Financiados por Recursos propios del Canal)", en el cual se encuentran las etapas correspondientes a los proyectos: "Cuando un particular o una entidad pública presente una iniciativa de creación para adelantar cualquier tipo de producción y ésta resulte ser de interés para el Canal". Debido a que, se encuentra en construcción el procedimiento para la causal de contratación denominada "Iniciativa Privada", la acción queda </t>
    </r>
    <r>
      <rPr>
        <b/>
        <sz val="10"/>
        <color theme="1"/>
        <rFont val="Tahoma"/>
        <family val="2"/>
      </rPr>
      <t>"En proceso"</t>
    </r>
    <r>
      <rPr>
        <sz val="10"/>
        <color theme="1"/>
        <rFont val="Tahoma"/>
        <family val="2"/>
      </rPr>
      <t>.</t>
    </r>
  </si>
  <si>
    <r>
      <rPr>
        <b/>
        <sz val="10"/>
        <color theme="1"/>
        <rFont val="Tahoma"/>
        <family val="2"/>
      </rPr>
      <t>Respuesta S.F.:</t>
    </r>
    <r>
      <rPr>
        <sz val="10"/>
        <color theme="1"/>
        <rFont val="Tahoma"/>
        <family val="2"/>
      </rPr>
      <t xml:space="preserve"> En referencia a la necesidad de contar con un lineamiento claro sobre la divulgación de los Estados Financieros, se realizó la actualización al Procedimiento de Estados Financieros, donde se menciona la periodicidad de publicación.
</t>
    </r>
    <r>
      <rPr>
        <b/>
        <sz val="10"/>
        <color theme="1"/>
        <rFont val="Tahoma"/>
        <family val="2"/>
      </rPr>
      <t>Análisis OCI:</t>
    </r>
    <r>
      <rPr>
        <sz val="10"/>
        <color theme="1"/>
        <rFont val="Tahoma"/>
        <family val="2"/>
      </rPr>
      <t xml:space="preserve"> Se evidencio correo del 16/08/2018 en el cual se solicita a planeación actualización del procedimiento contable, el cual es actualizado  por planeación el 24/08/2018 de acuerdo a correo enviado a la Subdirección Financiera, de igual manera adjunta procedimiento actualizado. Sin embargo no se adjunta evidencia de la actualización de la política contable como lo indica la acción. Con  lo anterior se da cumplimiento a la 1 acción quedando pendiente la segunda, por lo cual la queda </t>
    </r>
    <r>
      <rPr>
        <b/>
        <sz val="10"/>
        <color theme="1"/>
        <rFont val="Tahoma"/>
        <family val="2"/>
      </rPr>
      <t>"En proceso"</t>
    </r>
    <r>
      <rPr>
        <sz val="10"/>
        <color theme="1"/>
        <rFont val="Tahoma"/>
        <family val="2"/>
      </rPr>
      <t>.</t>
    </r>
  </si>
  <si>
    <r>
      <rPr>
        <b/>
        <sz val="10"/>
        <color theme="1"/>
        <rFont val="Tahoma"/>
        <family val="2"/>
      </rPr>
      <t>Respuesta S.F.:</t>
    </r>
    <r>
      <rPr>
        <sz val="10"/>
        <color theme="1"/>
        <rFont val="Tahoma"/>
        <family val="2"/>
      </rPr>
      <t xml:space="preserve"> De conformidad a la actualización del normograma de los procedimientos de la Subdirección Financiera, se remite la actualización al Procedimiento de Estados Financieros.
</t>
    </r>
    <r>
      <rPr>
        <b/>
        <sz val="10"/>
        <color theme="1"/>
        <rFont val="Tahoma"/>
        <family val="2"/>
      </rPr>
      <t xml:space="preserve">Análisis OCI: </t>
    </r>
    <r>
      <rPr>
        <sz val="10"/>
        <color theme="1"/>
        <rFont val="Tahoma"/>
        <family val="2"/>
      </rPr>
      <t xml:space="preserve">Se evidencio correo del 16/08/2018 en el cual se solicita a planeación actualización del procedimiento contable con la normatividad requerida, procedimiento actualizado  por planeación el 24/08/2018 de acuerdo a correo enviado a la Subdirección Financiera. Sin embargo, no se adjunta evidencia de la actualización de la política contable como lo indica la segunda parte de la acción. Con  lo anterior se da cumplimiento a la 1 acción quedando pendiente la segunda, por lo cual la queda </t>
    </r>
    <r>
      <rPr>
        <b/>
        <sz val="10"/>
        <color theme="1"/>
        <rFont val="Tahoma"/>
        <family val="2"/>
      </rPr>
      <t>"En proceso"</t>
    </r>
    <r>
      <rPr>
        <sz val="10"/>
        <color theme="1"/>
        <rFont val="Tahoma"/>
        <family val="2"/>
      </rPr>
      <t>.</t>
    </r>
  </si>
  <si>
    <r>
      <rPr>
        <b/>
        <sz val="10"/>
        <color theme="1"/>
        <rFont val="Tahoma"/>
        <family val="2"/>
      </rPr>
      <t>Respuesta S.F.:</t>
    </r>
    <r>
      <rPr>
        <sz val="10"/>
        <color theme="1"/>
        <rFont val="Tahoma"/>
        <family val="2"/>
      </rPr>
      <t xml:space="preserve"> En referencia a la observación de los parámetros adecuados para las Notas y Revelaciones a los Estados Financieros, se detalla gestiones para la actualización del Instructivo para la Elaboración de Notas y Revelaciones de los Estados Financieros, de acuerdo a la necesidad de incluir lo referente a la Resolución 182 de 2017.
</t>
    </r>
    <r>
      <rPr>
        <b/>
        <sz val="10"/>
        <color theme="1"/>
        <rFont val="Tahoma"/>
        <family val="2"/>
      </rPr>
      <t xml:space="preserve">Análisis OCI: </t>
    </r>
    <r>
      <rPr>
        <sz val="10"/>
        <color theme="1"/>
        <rFont val="Tahoma"/>
        <family val="2"/>
      </rPr>
      <t xml:space="preserve">Se evidenció correo del 30/08/2018 dirigido al contador del Canal por parte de la persona de apoyo a contabilidad,  en la cual esta remite la actualización del Instructivo para la Elaboración de Notas y Revelaciones de los Estados Financieros incluyendo los apartes de la Resolución 182 de 2017. Dado que la actividad no alcanza a quedar la actualizada a agosto 31 fecha de corte del seguimiento, la acción queda </t>
    </r>
    <r>
      <rPr>
        <b/>
        <sz val="10"/>
        <color theme="1"/>
        <rFont val="Tahoma"/>
        <family val="2"/>
      </rPr>
      <t>"En proceso"</t>
    </r>
    <r>
      <rPr>
        <sz val="10"/>
        <color theme="1"/>
        <rFont val="Tahoma"/>
        <family val="2"/>
      </rPr>
      <t>.</t>
    </r>
  </si>
  <si>
    <r>
      <rPr>
        <b/>
        <sz val="10"/>
        <color theme="1"/>
        <rFont val="Tahoma"/>
        <family val="2"/>
      </rPr>
      <t>Respuesta Planeación:</t>
    </r>
    <r>
      <rPr>
        <sz val="10"/>
        <color theme="1"/>
        <rFont val="Tahoma"/>
        <family val="2"/>
      </rPr>
      <t xml:space="preserve"> Desde el área de planeación se está trabajando en la elaboración de un documento y un formato en el cual se haga el registro por parte de las áreas, de los resultados de sus ejercicios de autoevaluación a los procesos (indicadores, planes de acción y de mejoramiento, riesgos, entre otros).
Como base para la construcción del documento se está trabajando en los formatos de autodiagnóstico de las políticas operativas del Modelo Integrado de Planeación y Gestión. 
</t>
    </r>
    <r>
      <rPr>
        <b/>
        <sz val="10"/>
        <color theme="1"/>
        <rFont val="Tahoma"/>
        <family val="2"/>
      </rPr>
      <t>Análisis OCI:</t>
    </r>
    <r>
      <rPr>
        <sz val="10"/>
        <color theme="1"/>
        <rFont val="Tahoma"/>
        <family val="2"/>
      </rPr>
      <t xml:space="preserve"> De acuerdo a lo manifestado por el área de planeación se evidencia para las acciones Nos.1 y 2  se está trabajando en la elaboración de un documento y un formato en el cual se haga el registro por parte de las áreas, de los resultados de sus ejercicios de autoevaluación a los procesos. La acción 3 todavía no se realiza pues el documento no es el definitivo ni los formatos. Por lo anterior la acción queda </t>
    </r>
    <r>
      <rPr>
        <b/>
        <sz val="10"/>
        <color theme="1"/>
        <rFont val="Tahoma"/>
        <family val="2"/>
      </rPr>
      <t>"En proceso"</t>
    </r>
    <r>
      <rPr>
        <sz val="10"/>
        <color theme="1"/>
        <rFont val="Tahoma"/>
        <family val="2"/>
      </rPr>
      <t xml:space="preserve"> y la acción venció el </t>
    </r>
    <r>
      <rPr>
        <b/>
        <sz val="10"/>
        <color theme="1"/>
        <rFont val="Tahoma"/>
        <family val="2"/>
      </rPr>
      <t>31 de agosto de 2018.</t>
    </r>
  </si>
  <si>
    <r>
      <t>Reporte GD:</t>
    </r>
    <r>
      <rPr>
        <sz val="10"/>
        <color theme="1"/>
        <rFont val="Tahoma"/>
        <family val="2"/>
      </rPr>
      <t xml:space="preserve"> El Sistema Interno de Gestión Documental tomó las medidas necesarias para atender esta recomendación, por lo cual se proyectó oficio con el objeto de solicitar el apoyo al Archivo Distrital frente a las medidas preventivas de conservación para los documentos que el Canal Capital genera dentro de sus actividades diarias. El oficio 1255 del 27 de Julio del 2018 se encuentra en trámite por parte del Archivo Distrital, estamos a la espera de una respuesta positiva. También se anexa el informe que entrega Tándem sobre el monitoreo ambiental que ellos realizan a los archivos.</t>
    </r>
    <r>
      <rPr>
        <b/>
        <sz val="10"/>
        <color theme="1"/>
        <rFont val="Tahoma"/>
        <family val="2"/>
      </rPr>
      <t xml:space="preserve">
Análisis OCI: </t>
    </r>
    <r>
      <rPr>
        <sz val="10"/>
        <color theme="1"/>
        <rFont val="Tahoma"/>
        <family val="2"/>
      </rPr>
      <t xml:space="preserve">Se verifican los soportes remitidos, dentro de los cuales se adjuntan informes de monitoreo realizados en la estantería TANDEM en la vigencia anterior (2017), así mismo, se remite el oficio No.1255 del 27 de Julio de 2018 con el que se remite la solicitud monitoreo y saneamiento del Archivo Central y de Gestión del Canal Capital (el cual está a la espera de una respuesta por parte del ente encargado), dado que a la fecha no se cuenta con el diagnóstico de monitoreo de las condiciones ambientales, planteado en la meta para el cumplimiento de la acción y teniendo en cuenta los plazos establecidos para su ejecución, esta se califica con alerta de </t>
    </r>
    <r>
      <rPr>
        <b/>
        <sz val="10"/>
        <color theme="1"/>
        <rFont val="Tahoma"/>
        <family val="2"/>
      </rPr>
      <t>"Incumplida"</t>
    </r>
    <r>
      <rPr>
        <sz val="10"/>
        <color theme="1"/>
        <rFont val="Tahoma"/>
        <family val="2"/>
      </rPr>
      <t>.</t>
    </r>
  </si>
  <si>
    <r>
      <rPr>
        <b/>
        <sz val="10"/>
        <color theme="1"/>
        <rFont val="Tahoma"/>
        <family val="2"/>
      </rPr>
      <t>Análisis Subdirección Administrativa:</t>
    </r>
    <r>
      <rPr>
        <sz val="10"/>
        <color theme="1"/>
        <rFont val="Tahoma"/>
        <family val="2"/>
      </rPr>
      <t xml:space="preserve"> Dichos bienes ya se encuentran clasificados en sus tres ramas (equipos de computo, comunicaciones y mobiliario), ya se cuenta con el concepto técnico de todos los bienes a darse de baja. Se realizó la reunión del comité de inventario con el fin de socializar a todos los miembros del mismo la disposición final de todos estos bienes.
En este momento estamos en la elaboración de la Resolución de baja de los mismos para continuar con este proceso. 
</t>
    </r>
    <r>
      <rPr>
        <b/>
        <sz val="10"/>
        <color theme="1"/>
        <rFont val="Tahoma"/>
        <family val="2"/>
      </rPr>
      <t>Análisis OCI:</t>
    </r>
    <r>
      <rPr>
        <sz val="10"/>
        <color theme="1"/>
        <rFont val="Tahoma"/>
        <family val="2"/>
      </rPr>
      <t xml:space="preserve"> Se observó memorandos internos No. 1152 y 1153 del 26 de abril de 2018 con el concepto técnico elementos baja de servicio, así como los memorandos internos 999 correspondiente al concepto técnico de baja de licencias en servicio y memorando 1188 con la relación de elementos para proceso de baja del área técnica, y actas de reunión del 01 y 30 de agosto de 2018 correspondiente al comité de inventarios, sin embargo no se ha elaborado la Resolución la acción queda </t>
    </r>
    <r>
      <rPr>
        <b/>
        <sz val="10"/>
        <color theme="1"/>
        <rFont val="Tahoma"/>
        <family val="2"/>
      </rPr>
      <t>"En proceso"</t>
    </r>
    <r>
      <rPr>
        <sz val="10"/>
        <color theme="1"/>
        <rFont val="Tahoma"/>
        <family val="2"/>
      </rPr>
      <t xml:space="preserve">.     </t>
    </r>
  </si>
  <si>
    <r>
      <rPr>
        <b/>
        <sz val="9"/>
        <color theme="1"/>
        <rFont val="Tahoma"/>
        <family val="2"/>
      </rPr>
      <t xml:space="preserve">Respuesta Planeación: </t>
    </r>
    <r>
      <rPr>
        <sz val="9"/>
        <color theme="1"/>
        <rFont val="Tahoma"/>
        <family val="2"/>
      </rPr>
      <t xml:space="preserve">1. Se cuenta con avances en materia de la actualización de los procedimientos y demás documentos asociados al proceso de Gestión Estratégica y que requieren actualizaciones. 
2. Esta actividad se realizará en el tercer cuatrimestre del año.
</t>
    </r>
    <r>
      <rPr>
        <b/>
        <sz val="9"/>
        <color theme="1"/>
        <rFont val="Tahoma"/>
        <family val="2"/>
      </rPr>
      <t>Análisis OCI:</t>
    </r>
    <r>
      <rPr>
        <sz val="9"/>
        <color theme="1"/>
        <rFont val="Tahoma"/>
        <family val="2"/>
      </rPr>
      <t xml:space="preserve"> Para la actividad 1 se evidencian correos del 12 julio enviados por planeación para el seguimiento y verificación de la información que se reporta en el informe de Segplan, así como la respuesta de cada una de las áreas a dicha información. Sin embargo, esta información no da cuenta de lo planteado inicialmente para esta acción.
Para la acción No.2 se realizará en el tercer cuatrimestre del año. por lo cual la acción se deja </t>
    </r>
    <r>
      <rPr>
        <b/>
        <sz val="9"/>
        <color theme="1"/>
        <rFont val="Tahoma"/>
        <family val="2"/>
      </rPr>
      <t>"En proceso"</t>
    </r>
    <r>
      <rPr>
        <sz val="9"/>
        <color theme="1"/>
        <rFont val="Tahoma"/>
        <family val="2"/>
      </rPr>
      <t>.</t>
    </r>
  </si>
  <si>
    <r>
      <rPr>
        <b/>
        <sz val="9"/>
        <color theme="1"/>
        <rFont val="Tahoma"/>
        <family val="2"/>
      </rPr>
      <t xml:space="preserve">Respuesta Planeación: </t>
    </r>
    <r>
      <rPr>
        <sz val="9"/>
        <color theme="1"/>
        <rFont val="Tahoma"/>
        <family val="2"/>
      </rPr>
      <t xml:space="preserve">En la actualidad se cuenta con 35 documentos actualizados los cuales pueden ser consultados en el listado maestro de documentos y la intranet. Así mismo se realizará la solicitud de actualización de documentos en el tercer cuatrimestre del año.
</t>
    </r>
    <r>
      <rPr>
        <b/>
        <sz val="9"/>
        <color theme="1"/>
        <rFont val="Tahoma"/>
        <family val="2"/>
      </rPr>
      <t>Análisis OCI:</t>
    </r>
    <r>
      <rPr>
        <sz val="9"/>
        <color theme="1"/>
        <rFont val="Tahoma"/>
        <family val="2"/>
      </rPr>
      <t xml:space="preserve">  De acuerdo a lo manifestado por el área de planeación para la acción No. 1 se evidencia el listado maestro de documentos con los ajustes a los procedimientos asociados al proceso de planeación estratégica, para revisión interna en el área, previo a su formalización; para la acción No.2. se realizará en el tercer cuatrimestre del año. Razón por la cual la acción queda </t>
    </r>
    <r>
      <rPr>
        <b/>
        <sz val="9"/>
        <color theme="1"/>
        <rFont val="Tahoma"/>
        <family val="2"/>
      </rPr>
      <t>"En proceso"</t>
    </r>
    <r>
      <rPr>
        <sz val="9"/>
        <color theme="1"/>
        <rFont val="Tahoma"/>
        <family val="2"/>
      </rPr>
      <t>.</t>
    </r>
  </si>
  <si>
    <r>
      <rPr>
        <b/>
        <sz val="9"/>
        <color theme="1"/>
        <rFont val="Tahoma"/>
        <family val="2"/>
      </rPr>
      <t xml:space="preserve">Respuesta Planeación: </t>
    </r>
    <r>
      <rPr>
        <sz val="9"/>
        <color theme="1"/>
        <rFont val="Tahoma"/>
        <family val="2"/>
      </rPr>
      <t xml:space="preserve">1. Se cuenta con avances en materia de la actualización de los procedimientos y demás documentos asociados al proceso de Gestión Estratégica y que requieren actualizaciones. 2. Esta actividad se realizará en el tercer cuatrimestre del año.
</t>
    </r>
    <r>
      <rPr>
        <b/>
        <sz val="9"/>
        <color theme="1"/>
        <rFont val="Tahoma"/>
        <family val="2"/>
      </rPr>
      <t>Análisis OCI:</t>
    </r>
    <r>
      <rPr>
        <sz val="9"/>
        <color theme="1"/>
        <rFont val="Tahoma"/>
        <family val="2"/>
      </rPr>
      <t xml:space="preserve"> Para la acción No. 1 se evidencia el listado maestro de documentos con los ajustes a los procedimientos asociados al proceso de planeación estratégica, para revisión interna en el área, previo a su formalización.
Para la acción No.2. se realizará en el tercer cuatrimestre del año. Razón por la cual la acción queda </t>
    </r>
    <r>
      <rPr>
        <b/>
        <sz val="9"/>
        <color theme="1"/>
        <rFont val="Tahoma"/>
        <family val="2"/>
      </rPr>
      <t>"En proceso"</t>
    </r>
    <r>
      <rPr>
        <sz val="9"/>
        <color theme="1"/>
        <rFont val="Tahoma"/>
        <family val="2"/>
      </rPr>
      <t>.</t>
    </r>
  </si>
  <si>
    <r>
      <rPr>
        <b/>
        <sz val="9"/>
        <color theme="1"/>
        <rFont val="Tahoma"/>
        <family val="2"/>
      </rPr>
      <t xml:space="preserve">Respuesta Planeación: </t>
    </r>
    <r>
      <rPr>
        <sz val="9"/>
        <color theme="1"/>
        <rFont val="Tahoma"/>
        <family val="2"/>
      </rPr>
      <t xml:space="preserve">1. Se cuenta con avance en el ajuste a los procedimientos asociados al proceso de planeación estratégica, para revisión interna en el área, previo a su formalización. 2. Esta actividad se realizará en el tercer cuatrimestre del año. 3. Esta actividad se realizará el ultimo cuatrimestre de la presente vigencia.
</t>
    </r>
    <r>
      <rPr>
        <b/>
        <sz val="9"/>
        <color theme="1"/>
        <rFont val="Tahoma"/>
        <family val="2"/>
      </rPr>
      <t>Análisis OCI:</t>
    </r>
    <r>
      <rPr>
        <sz val="9"/>
        <color theme="1"/>
        <rFont val="Tahoma"/>
        <family val="2"/>
      </rPr>
      <t xml:space="preserve"> Para las actividades 2 y 3 de acuerdo a lo manifestado por planeación las actividades se realizaran en el tercer cuatrimestre.
Para la acción No. 1 se evidencia el listado maestro de documentos con los ajustes a los procedimientos asociados al proceso de planeación estratégica, para revisión interna en el área, previo a su formalización. Por lo anterior la acción queda </t>
    </r>
    <r>
      <rPr>
        <b/>
        <sz val="9"/>
        <color theme="1"/>
        <rFont val="Tahoma"/>
        <family val="2"/>
      </rPr>
      <t>"En proceso"</t>
    </r>
    <r>
      <rPr>
        <sz val="9"/>
        <color theme="1"/>
        <rFont val="Tahoma"/>
        <family val="2"/>
      </rPr>
      <t>.</t>
    </r>
  </si>
  <si>
    <r>
      <rPr>
        <b/>
        <sz val="9"/>
        <color theme="1"/>
        <rFont val="Tahoma"/>
        <family val="2"/>
      </rPr>
      <t xml:space="preserve">Respuesta Planeación: </t>
    </r>
    <r>
      <rPr>
        <sz val="9"/>
        <color theme="1"/>
        <rFont val="Tahoma"/>
        <family val="2"/>
      </rPr>
      <t xml:space="preserve">1. El sistema de planeación de la  Secretaría de Cultura, Recreación y Deporte ya fue solicitado mediante correo electrónico con el fin de empezar el proceso de implementación en el Canal, a la fecha la SCRD aún no ha indicado los pasos a seguir para la implementación del sistema en el Canal. 
2. En el mes de junio se adelantó el reporte y revisión de la información permitiendo la validación de la información de gestión y ejecución requerida para el segundo reporte de SEGPLAN.
</t>
    </r>
    <r>
      <rPr>
        <b/>
        <sz val="9"/>
        <color theme="1"/>
        <rFont val="Tahoma"/>
        <family val="2"/>
      </rPr>
      <t>Análisis OCI:</t>
    </r>
    <r>
      <rPr>
        <sz val="9"/>
        <color theme="1"/>
        <rFont val="Tahoma"/>
        <family val="2"/>
      </rPr>
      <t xml:space="preserve"> Para la acción 1 se observa correo de solicitud por parte del Canal a la SCRD del 28/05/2018, pero sin repuesta de esta entidad al Canal, quedando la acción en proceso.
Para la acción 2  se evidencian los correos con las solicitudes de información por parte de planeación a la demás áreas del Canal, información que es validad para realizar la presentación del informe trimestral, razón por la cual la acción queda </t>
    </r>
    <r>
      <rPr>
        <b/>
        <sz val="9"/>
        <color theme="1"/>
        <rFont val="Tahoma"/>
        <family val="2"/>
      </rPr>
      <t>"En proceso"</t>
    </r>
    <r>
      <rPr>
        <sz val="9"/>
        <color theme="1"/>
        <rFont val="Tahoma"/>
        <family val="2"/>
      </rPr>
      <t>.</t>
    </r>
  </si>
  <si>
    <r>
      <rPr>
        <b/>
        <sz val="10"/>
        <color theme="1"/>
        <rFont val="Tahoma"/>
        <family val="2"/>
      </rPr>
      <t xml:space="preserve">Respuesta S.F.: </t>
    </r>
    <r>
      <rPr>
        <sz val="10"/>
        <color theme="1"/>
        <rFont val="Tahoma"/>
        <family val="2"/>
      </rPr>
      <t xml:space="preserve">De acuerdo a la Debilidad de falta de firmas en las órdenes de pago, se realiza revisión constante de las mismas, para mitigar el error presentado.
</t>
    </r>
    <r>
      <rPr>
        <b/>
        <sz val="10"/>
        <color theme="1"/>
        <rFont val="Tahoma"/>
        <family val="2"/>
      </rPr>
      <t xml:space="preserve">Análisis OCI: </t>
    </r>
    <r>
      <rPr>
        <sz val="10"/>
        <color theme="1"/>
        <rFont val="Tahoma"/>
        <family val="2"/>
      </rPr>
      <t xml:space="preserve">Con el fin de establecer el cumplimiento de esta acción se solicitaron 48 ordenes de pago seleccionadas aleatoriamente desde el 2 de julio al 31 de agosto de 2018 en las que se observo cumplimiento de las firmas respectivas de aprobación en cada uno de los documentos, lo que se determina como cumplimiento de la acción la cual queda </t>
    </r>
    <r>
      <rPr>
        <b/>
        <sz val="10"/>
        <color theme="1"/>
        <rFont val="Tahoma"/>
        <family val="2"/>
      </rPr>
      <t>"En proceso"</t>
    </r>
    <r>
      <rPr>
        <sz val="10"/>
        <color theme="1"/>
        <rFont val="Tahoma"/>
        <family val="2"/>
      </rPr>
      <t xml:space="preserve">, teniendo en cuenta que la fecha final de la acción es el 31 de diciembre de 2018. </t>
    </r>
  </si>
  <si>
    <r>
      <rPr>
        <b/>
        <sz val="10"/>
        <color theme="1"/>
        <rFont val="Tahoma"/>
        <family val="2"/>
      </rPr>
      <t>Análisis R.H:</t>
    </r>
    <r>
      <rPr>
        <sz val="10"/>
        <color theme="1"/>
        <rFont val="Tahoma"/>
        <family val="2"/>
      </rPr>
      <t xml:space="preserve"> Se han realizado reuniones en el área de Recursos Humanos con el fin de realizar seguimiento a las acciones de la matriz de riesgo.
</t>
    </r>
    <r>
      <rPr>
        <b/>
        <sz val="10"/>
        <color theme="1"/>
        <rFont val="Tahoma"/>
        <family val="2"/>
      </rPr>
      <t>Análisis OCI:</t>
    </r>
    <r>
      <rPr>
        <sz val="10"/>
        <color theme="1"/>
        <rFont val="Tahoma"/>
        <family val="2"/>
      </rPr>
      <t xml:space="preserve"> Se evidencia acta No. 2 del 13 de junio de 2018 y acta No.3 de 17 de agosto de 2018 correspondientes a la revisión de los riesgos del área de talento humano de acuerdo con la periodicidad establecida en el numeral 6.7.2 del manual metodológico para la administración del riesgo, por lo que la alerta de cumplimiento  se califica </t>
    </r>
    <r>
      <rPr>
        <b/>
        <sz val="10"/>
        <color theme="1"/>
        <rFont val="Tahoma"/>
        <family val="2"/>
      </rPr>
      <t>"En proceso"</t>
    </r>
    <r>
      <rPr>
        <sz val="10"/>
        <color theme="1"/>
        <rFont val="Tahoma"/>
        <family val="2"/>
      </rPr>
      <t>, teniendo en cuenta que el cumplimiento de la acción vence el 31 de diciembre de 2018.</t>
    </r>
  </si>
  <si>
    <r>
      <t xml:space="preserve">Reporte Técnica: </t>
    </r>
    <r>
      <rPr>
        <sz val="10"/>
        <color theme="1"/>
        <rFont val="Tahoma"/>
        <family val="2"/>
      </rPr>
      <t xml:space="preserve">Se remitió el informe final con los soportes relacionados con la ejecución del contrato. 
</t>
    </r>
    <r>
      <rPr>
        <b/>
        <sz val="10"/>
        <color theme="1"/>
        <rFont val="Tahoma"/>
        <family val="2"/>
      </rPr>
      <t xml:space="preserve">Análisis OCI: </t>
    </r>
    <r>
      <rPr>
        <sz val="10"/>
        <color theme="1"/>
        <rFont val="Tahoma"/>
        <family val="2"/>
      </rPr>
      <t>Se verifican los soportes remitidos por el área Técnica en los que se evidencia el informe final del contrato con fecha del 26 de enero de 2018, en el cual se informa sobre la ejecución de las obligaciones No.2 y No.3, sin embargo, en este no se evidencia la relación de actividades efectuadas para cumplimiento de las obligaciones No.4 a No.11.
Por otra parte</t>
    </r>
    <r>
      <rPr>
        <sz val="10"/>
        <rFont val="Tahoma"/>
        <family val="2"/>
      </rPr>
      <t>, las actividades relacionadas en el informe preliminar sobre los productos entregados por el contratista, no se encuentran relacionados en el informe final.</t>
    </r>
    <r>
      <rPr>
        <sz val="10"/>
        <color theme="1"/>
        <rFont val="Tahoma"/>
        <family val="2"/>
      </rPr>
      <t xml:space="preserve">
Adicionalmente, se evidenció que los informes entregados por el contratista corresponden a los meses de marzo, junio, septiembre y diciembre de 2017, en cumplimiento del cronograma remitido por el contratista, sin embargo, es importante tener en cuenta que  la ejecución del contrato finalizaba el 28 de noviembre de 2017, sin que se evidenciaran, otrosí u otros documentos que ampliaran la vigencia del contrato hasta el mes de diciembre.
Es recomendable que el área realice la verificación de los soportes remitidos y su relación en el informe final, con el fin de dar cuenta del cumplimiento de las obligaciones contractuales. Teniendo en cuenta lo anterior y los plazos establecidos para ejecución de las actividades que dan cumplimiento a la acción, se califica con alerta de </t>
    </r>
    <r>
      <rPr>
        <b/>
        <sz val="10"/>
        <color theme="1"/>
        <rFont val="Tahoma"/>
        <family val="2"/>
      </rPr>
      <t xml:space="preserve">"Incumplida".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</si>
</sst>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9"/>
      <color theme="1"/>
      <name val="Tahoma"/>
      <family val="2"/>
    </font>
    <font>
      <sz val="9"/>
      <color theme="1"/>
      <name val="Tahoma"/>
      <family val="2"/>
    </font>
    <font>
      <b/>
      <sz val="9"/>
      <color theme="0"/>
      <name val="Tahoma"/>
      <family val="2"/>
    </font>
    <font>
      <sz val="9"/>
      <name val="Tahoma"/>
      <family val="2"/>
    </font>
    <font>
      <b/>
      <sz val="14"/>
      <color theme="1"/>
      <name val="Tahoma"/>
      <family val="2"/>
    </font>
    <font>
      <sz val="9"/>
      <color rgb="FF000000"/>
      <name val="Tahoma"/>
      <family val="2"/>
    </font>
    <font>
      <i/>
      <sz val="9"/>
      <color rgb="FF000000"/>
      <name val="Tahoma"/>
      <family val="2"/>
    </font>
    <font>
      <i/>
      <sz val="9"/>
      <name val="Tahoma"/>
      <family val="2"/>
    </font>
    <font>
      <i/>
      <sz val="9"/>
      <color theme="1"/>
      <name val="Tahoma"/>
      <family val="2"/>
    </font>
    <font>
      <b/>
      <sz val="9"/>
      <color theme="1"/>
      <name val="Arial"/>
      <family val="2"/>
    </font>
    <font>
      <sz val="9"/>
      <color rgb="FFFF0000"/>
      <name val="Tahoma"/>
      <family val="2"/>
    </font>
    <font>
      <sz val="10"/>
      <color theme="1"/>
      <name val="Tahoma"/>
      <family val="2"/>
    </font>
    <font>
      <b/>
      <sz val="10"/>
      <color theme="1"/>
      <name val="Tahoma"/>
      <family val="2"/>
    </font>
    <font>
      <sz val="10"/>
      <color indexed="8"/>
      <name val="Tahoma"/>
      <family val="2"/>
    </font>
    <font>
      <sz val="10"/>
      <name val="Tahoma"/>
      <family val="2"/>
    </font>
    <font>
      <b/>
      <sz val="12"/>
      <color theme="1"/>
      <name val="Arial Narrow"/>
      <family val="2"/>
    </font>
    <font>
      <sz val="10"/>
      <color theme="1"/>
      <name val="Arial Narrow"/>
      <family val="2"/>
    </font>
    <font>
      <sz val="8"/>
      <color theme="1"/>
      <name val="Tahoma"/>
      <family val="2"/>
    </font>
    <font>
      <i/>
      <sz val="10"/>
      <color theme="1"/>
      <name val="Tahoma"/>
      <family val="2"/>
    </font>
    <font>
      <b/>
      <sz val="12"/>
      <color theme="1"/>
      <name val="Tahoma"/>
      <family val="2"/>
    </font>
    <font>
      <u/>
      <sz val="10"/>
      <color theme="1"/>
      <name val="Tahoma"/>
      <family val="2"/>
    </font>
    <font>
      <b/>
      <sz val="10"/>
      <color theme="0"/>
      <name val="Tahoma"/>
      <family val="2"/>
    </font>
    <font>
      <b/>
      <sz val="9"/>
      <color rgb="FF000000"/>
      <name val="Tahoma"/>
      <family val="2"/>
    </font>
    <font>
      <sz val="8"/>
      <color rgb="FF000000"/>
      <name val="Tahoma"/>
      <family val="2"/>
    </font>
    <font>
      <b/>
      <sz val="10"/>
      <name val="Tahoma"/>
      <family val="2"/>
    </font>
  </fonts>
  <fills count="31">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rgb="FFFFFF00"/>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00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1" tint="0.499984740745262"/>
      </left>
      <right style="thin">
        <color theme="1" tint="0.499984740745262"/>
      </right>
      <top/>
      <bottom/>
      <diagonal/>
    </border>
    <border>
      <left style="thin">
        <color theme="0"/>
      </left>
      <right style="thin">
        <color theme="0"/>
      </right>
      <top/>
      <bottom style="thin">
        <color theme="0"/>
      </bottom>
      <diagonal/>
    </border>
    <border>
      <left style="thin">
        <color theme="0"/>
      </left>
      <right style="thin">
        <color theme="0"/>
      </right>
      <top style="medium">
        <color indexed="64"/>
      </top>
      <bottom/>
      <diagonal/>
    </border>
    <border>
      <left style="thin">
        <color theme="0"/>
      </left>
      <right style="thin">
        <color theme="0"/>
      </right>
      <top/>
      <bottom/>
      <diagonal/>
    </border>
    <border>
      <left style="medium">
        <color indexed="64"/>
      </left>
      <right/>
      <top/>
      <bottom/>
      <diagonal/>
    </border>
    <border>
      <left style="thin">
        <color theme="0"/>
      </left>
      <right style="thin">
        <color theme="0"/>
      </right>
      <top style="thin">
        <color theme="0"/>
      </top>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thin">
        <color theme="0"/>
      </left>
      <right style="thin">
        <color theme="0"/>
      </right>
      <top style="medium">
        <color theme="1"/>
      </top>
      <bottom style="medium">
        <color indexed="64"/>
      </bottom>
      <diagonal/>
    </border>
    <border>
      <left style="thin">
        <color theme="0"/>
      </left>
      <right style="medium">
        <color theme="1"/>
      </right>
      <top style="medium">
        <color theme="1"/>
      </top>
      <bottom style="medium">
        <color indexed="64"/>
      </bottom>
      <diagonal/>
    </border>
    <border>
      <left style="thin">
        <color theme="0"/>
      </left>
      <right style="medium">
        <color theme="1"/>
      </right>
      <top/>
      <bottom style="thin">
        <color theme="0"/>
      </bottom>
      <diagonal/>
    </border>
    <border>
      <left style="thin">
        <color theme="0"/>
      </left>
      <right style="medium">
        <color theme="1"/>
      </right>
      <top style="thin">
        <color theme="0"/>
      </top>
      <bottom style="thin">
        <color theme="0"/>
      </bottom>
      <diagonal/>
    </border>
    <border>
      <left style="thin">
        <color theme="0"/>
      </left>
      <right style="medium">
        <color theme="1"/>
      </right>
      <top style="thin">
        <color theme="0"/>
      </top>
      <bottom/>
      <diagonal/>
    </border>
    <border>
      <left style="medium">
        <color theme="1"/>
      </left>
      <right style="thin">
        <color indexed="64"/>
      </right>
      <top style="thin">
        <color indexed="64"/>
      </top>
      <bottom style="thin">
        <color indexed="64"/>
      </bottom>
      <diagonal/>
    </border>
    <border>
      <left style="thin">
        <color indexed="64"/>
      </left>
      <right style="thin">
        <color indexed="64"/>
      </right>
      <top style="thin">
        <color indexed="64"/>
      </top>
      <bottom style="medium">
        <color theme="1"/>
      </bottom>
      <diagonal/>
    </border>
    <border>
      <left/>
      <right style="thin">
        <color theme="0"/>
      </right>
      <top style="medium">
        <color theme="1"/>
      </top>
      <bottom style="medium">
        <color indexed="64"/>
      </bottom>
      <diagonal/>
    </border>
    <border>
      <left style="medium">
        <color theme="1"/>
      </left>
      <right style="thin">
        <color indexed="64"/>
      </right>
      <top style="thin">
        <color indexed="64"/>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top style="medium">
        <color theme="1"/>
      </top>
      <bottom/>
      <diagonal/>
    </border>
    <border>
      <left/>
      <right/>
      <top style="medium">
        <color theme="1"/>
      </top>
      <bottom style="thin">
        <color indexed="64"/>
      </bottom>
      <diagonal/>
    </border>
    <border>
      <left style="thin">
        <color indexed="64"/>
      </left>
      <right/>
      <top style="thin">
        <color indexed="64"/>
      </top>
      <bottom style="medium">
        <color theme="1"/>
      </bottom>
      <diagonal/>
    </border>
    <border>
      <left/>
      <right/>
      <top/>
      <bottom style="medium">
        <color theme="1"/>
      </bottom>
      <diagonal/>
    </border>
    <border>
      <left/>
      <right/>
      <top style="thin">
        <color indexed="64"/>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style="medium">
        <color theme="1"/>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top style="thin">
        <color indexed="64"/>
      </top>
      <bottom style="medium">
        <color theme="1"/>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style="thin">
        <color theme="0"/>
      </left>
      <right/>
      <top style="medium">
        <color theme="1"/>
      </top>
      <bottom style="medium">
        <color indexed="64"/>
      </bottom>
      <diagonal/>
    </border>
    <border>
      <left style="thin">
        <color theme="0"/>
      </left>
      <right style="thin">
        <color theme="0"/>
      </right>
      <top style="medium">
        <color theme="1"/>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thin">
        <color theme="0"/>
      </right>
      <top style="medium">
        <color indexed="64"/>
      </top>
      <bottom/>
      <diagonal/>
    </border>
    <border>
      <left/>
      <right style="thin">
        <color theme="0"/>
      </right>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style="medium">
        <color theme="1"/>
      </top>
      <bottom style="thin">
        <color theme="0"/>
      </bottom>
      <diagonal/>
    </border>
    <border>
      <left style="thin">
        <color theme="0"/>
      </left>
      <right style="medium">
        <color indexed="64"/>
      </right>
      <top style="medium">
        <color theme="1"/>
      </top>
      <bottom style="thin">
        <color theme="0"/>
      </bottom>
      <diagonal/>
    </border>
    <border>
      <left style="medium">
        <color theme="1"/>
      </left>
      <right style="thin">
        <color indexed="64"/>
      </right>
      <top/>
      <bottom/>
      <diagonal/>
    </border>
    <border>
      <left style="thin">
        <color indexed="64"/>
      </left>
      <right style="thin">
        <color indexed="64"/>
      </right>
      <top/>
      <bottom/>
      <diagonal/>
    </border>
    <border>
      <left style="thin">
        <color indexed="64"/>
      </left>
      <right style="medium">
        <color theme="1"/>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theme="1"/>
      </right>
      <top/>
      <bottom/>
      <diagonal/>
    </border>
    <border>
      <left style="thin">
        <color theme="1"/>
      </left>
      <right style="thin">
        <color theme="1"/>
      </right>
      <top/>
      <bottom/>
      <diagonal/>
    </border>
    <border>
      <left style="thin">
        <color theme="1"/>
      </left>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theme="1"/>
      </left>
      <right style="thin">
        <color theme="1"/>
      </right>
      <top/>
      <bottom/>
      <diagonal/>
    </border>
    <border>
      <left style="thin">
        <color theme="1"/>
      </left>
      <right style="medium">
        <color theme="1"/>
      </right>
      <top/>
      <bottom/>
      <diagonal/>
    </border>
    <border>
      <left style="thin">
        <color theme="0"/>
      </left>
      <right style="thin">
        <color theme="0"/>
      </right>
      <top style="medium">
        <color indexed="64"/>
      </top>
      <bottom style="thin">
        <color theme="0"/>
      </bottom>
      <diagonal/>
    </border>
    <border>
      <left/>
      <right style="thin">
        <color theme="0"/>
      </right>
      <top style="thin">
        <color theme="0"/>
      </top>
      <bottom style="medium">
        <color indexed="64"/>
      </bottom>
      <diagonal/>
    </border>
    <border>
      <left style="thin">
        <color theme="0"/>
      </left>
      <right style="thin">
        <color theme="0"/>
      </right>
      <top/>
      <bottom style="thin">
        <color theme="1"/>
      </bottom>
      <diagonal/>
    </border>
    <border>
      <left style="thin">
        <color theme="1"/>
      </left>
      <right style="thin">
        <color theme="0"/>
      </right>
      <top style="medium">
        <color indexed="64"/>
      </top>
      <bottom style="thin">
        <color theme="1"/>
      </bottom>
      <diagonal/>
    </border>
    <border>
      <left style="thin">
        <color theme="1"/>
      </left>
      <right style="thin">
        <color theme="0"/>
      </right>
      <top style="thin">
        <color theme="1"/>
      </top>
      <bottom style="thin">
        <color theme="1"/>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449">
    <xf numFmtId="0" fontId="0" fillId="0" borderId="0" xfId="0"/>
    <xf numFmtId="0" fontId="2" fillId="0" borderId="0" xfId="2"/>
    <xf numFmtId="0" fontId="3" fillId="0" borderId="0" xfId="2" applyFont="1" applyBorder="1"/>
    <xf numFmtId="0" fontId="3" fillId="0" borderId="0" xfId="2" applyFont="1" applyFill="1" applyBorder="1" applyAlignment="1"/>
    <xf numFmtId="0" fontId="3" fillId="0" borderId="0" xfId="2" applyFont="1" applyFill="1" applyBorder="1"/>
    <xf numFmtId="0" fontId="3" fillId="0" borderId="0" xfId="2" applyFont="1" applyBorder="1" applyAlignment="1"/>
    <xf numFmtId="0" fontId="3" fillId="10" borderId="0" xfId="2" applyFont="1" applyFill="1" applyBorder="1"/>
    <xf numFmtId="0" fontId="3" fillId="2" borderId="0" xfId="2" applyFont="1" applyFill="1" applyBorder="1"/>
    <xf numFmtId="0" fontId="3" fillId="4" borderId="0" xfId="2" applyFont="1" applyFill="1" applyBorder="1" applyAlignment="1"/>
    <xf numFmtId="0" fontId="3" fillId="4" borderId="0" xfId="2" applyFont="1" applyFill="1" applyBorder="1"/>
    <xf numFmtId="0" fontId="3" fillId="7" borderId="0" xfId="2" applyFont="1" applyFill="1" applyBorder="1"/>
    <xf numFmtId="0" fontId="3" fillId="12" borderId="0" xfId="2" applyFont="1" applyFill="1" applyBorder="1"/>
    <xf numFmtId="0" fontId="3" fillId="13" borderId="0" xfId="2" applyFont="1" applyFill="1" applyBorder="1"/>
    <xf numFmtId="0" fontId="3" fillId="5" borderId="0" xfId="2" applyFont="1" applyFill="1" applyBorder="1"/>
    <xf numFmtId="0" fontId="3" fillId="9" borderId="0" xfId="2" applyFont="1" applyFill="1" applyBorder="1"/>
    <xf numFmtId="0" fontId="3" fillId="8" borderId="0" xfId="2" applyFont="1" applyFill="1" applyBorder="1"/>
    <xf numFmtId="0" fontId="3" fillId="14" borderId="0" xfId="2" applyFont="1" applyFill="1" applyBorder="1"/>
    <xf numFmtId="9" fontId="3" fillId="0" borderId="0" xfId="2" applyNumberFormat="1" applyFont="1" applyBorder="1"/>
    <xf numFmtId="0" fontId="3" fillId="4" borderId="0" xfId="2" applyFont="1" applyFill="1" applyBorder="1" applyAlignment="1">
      <alignment wrapText="1"/>
    </xf>
    <xf numFmtId="0" fontId="3" fillId="0" borderId="0" xfId="2" applyFont="1" applyFill="1" applyBorder="1" applyAlignment="1">
      <alignment vertical="center"/>
    </xf>
    <xf numFmtId="0" fontId="4" fillId="0" borderId="0" xfId="2" applyFont="1" applyFill="1" applyBorder="1" applyAlignment="1">
      <alignment vertical="center"/>
    </xf>
    <xf numFmtId="0" fontId="2" fillId="0" borderId="0" xfId="2" applyFill="1" applyAlignment="1">
      <alignment vertical="center"/>
    </xf>
    <xf numFmtId="0" fontId="4" fillId="0" borderId="0" xfId="2" applyFont="1" applyBorder="1" applyAlignment="1">
      <alignment vertical="center"/>
    </xf>
    <xf numFmtId="0" fontId="0" fillId="0" borderId="0" xfId="0" applyAlignment="1">
      <alignment vertical="center"/>
    </xf>
    <xf numFmtId="0" fontId="3" fillId="0" borderId="0" xfId="2" applyFont="1" applyBorder="1" applyAlignment="1">
      <alignment vertical="center"/>
    </xf>
    <xf numFmtId="0" fontId="0" fillId="0" borderId="0" xfId="0" applyFill="1" applyAlignment="1">
      <alignment vertical="center"/>
    </xf>
    <xf numFmtId="0" fontId="16" fillId="0" borderId="0" xfId="0" applyFont="1" applyAlignment="1">
      <alignment horizontal="center" vertical="center"/>
    </xf>
    <xf numFmtId="0" fontId="16" fillId="0" borderId="0" xfId="0" applyFont="1"/>
    <xf numFmtId="0" fontId="16" fillId="0" borderId="0" xfId="0" applyFont="1" applyAlignment="1">
      <alignment vertical="center"/>
    </xf>
    <xf numFmtId="0" fontId="16" fillId="0" borderId="0" xfId="0" applyFont="1" applyFill="1"/>
    <xf numFmtId="9" fontId="16" fillId="0" borderId="0" xfId="1" applyFont="1" applyFill="1" applyAlignment="1">
      <alignment horizontal="center" vertical="center"/>
    </xf>
    <xf numFmtId="9" fontId="16" fillId="0" borderId="0" xfId="1" applyFont="1" applyAlignment="1">
      <alignment horizontal="center" vertical="center"/>
    </xf>
    <xf numFmtId="0" fontId="17" fillId="0" borderId="0" xfId="0" applyFont="1" applyAlignment="1">
      <alignment horizontal="center" vertical="center"/>
    </xf>
    <xf numFmtId="9" fontId="17" fillId="0" borderId="0" xfId="1" applyFont="1" applyAlignment="1">
      <alignment horizontal="center" vertical="center"/>
    </xf>
    <xf numFmtId="0" fontId="18" fillId="0" borderId="0" xfId="2" applyFont="1" applyFill="1" applyBorder="1" applyAlignment="1">
      <alignment vertical="center"/>
    </xf>
    <xf numFmtId="0" fontId="18" fillId="0" borderId="0" xfId="2" applyFont="1" applyFill="1" applyBorder="1" applyAlignment="1"/>
    <xf numFmtId="0" fontId="18" fillId="0" borderId="0" xfId="2" applyFont="1" applyFill="1" applyBorder="1"/>
    <xf numFmtId="1" fontId="16" fillId="0" borderId="0" xfId="1" applyNumberFormat="1" applyFont="1" applyAlignment="1">
      <alignment horizontal="center" vertical="center"/>
    </xf>
    <xf numFmtId="0" fontId="18" fillId="0" borderId="0" xfId="2" applyFont="1" applyFill="1" applyBorder="1" applyAlignment="1">
      <alignment vertical="center" wrapText="1"/>
    </xf>
    <xf numFmtId="0" fontId="19" fillId="0" borderId="0" xfId="2" applyFont="1"/>
    <xf numFmtId="0" fontId="17" fillId="0" borderId="0" xfId="0" applyFont="1" applyFill="1" applyAlignment="1">
      <alignment horizontal="center" vertical="center"/>
    </xf>
    <xf numFmtId="15" fontId="8" fillId="0" borderId="11" xfId="0" applyNumberFormat="1"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164" fontId="6" fillId="0" borderId="11" xfId="1" applyNumberFormat="1" applyFont="1" applyFill="1" applyBorder="1" applyAlignment="1" applyProtection="1">
      <alignment horizontal="center" vertical="center" wrapText="1"/>
      <protection hidden="1"/>
    </xf>
    <xf numFmtId="15" fontId="6" fillId="0" borderId="11" xfId="0" applyNumberFormat="1" applyFont="1" applyFill="1" applyBorder="1" applyAlignment="1" applyProtection="1">
      <alignment horizontal="center" vertical="center" wrapText="1"/>
      <protection hidden="1"/>
    </xf>
    <xf numFmtId="0" fontId="6" fillId="0" borderId="11" xfId="0" applyFont="1" applyFill="1" applyBorder="1" applyAlignment="1" applyProtection="1">
      <alignment horizontal="justify" vertical="center" wrapText="1"/>
      <protection hidden="1"/>
    </xf>
    <xf numFmtId="2" fontId="6" fillId="0" borderId="11" xfId="0" applyNumberFormat="1" applyFont="1" applyFill="1" applyBorder="1" applyAlignment="1" applyProtection="1">
      <alignment horizontal="center" vertical="center" wrapText="1"/>
      <protection hidden="1"/>
    </xf>
    <xf numFmtId="164" fontId="6" fillId="0" borderId="11" xfId="0" applyNumberFormat="1" applyFont="1" applyFill="1" applyBorder="1" applyAlignment="1" applyProtection="1">
      <alignment horizontal="center" vertical="center" wrapText="1"/>
      <protection hidden="1"/>
    </xf>
    <xf numFmtId="9" fontId="6" fillId="0" borderId="11" xfId="1" applyFont="1" applyBorder="1" applyAlignment="1" applyProtection="1">
      <alignment horizontal="center" vertical="center"/>
      <protection hidden="1"/>
    </xf>
    <xf numFmtId="164" fontId="8" fillId="0" borderId="11" xfId="1" applyNumberFormat="1" applyFont="1" applyFill="1" applyBorder="1" applyAlignment="1" applyProtection="1">
      <alignment horizontal="center" vertical="center" wrapText="1"/>
      <protection hidden="1"/>
    </xf>
    <xf numFmtId="0" fontId="6" fillId="0" borderId="11" xfId="0" applyFont="1" applyBorder="1" applyAlignment="1" applyProtection="1">
      <alignment horizontal="justify" vertical="center" wrapText="1"/>
      <protection hidden="1"/>
    </xf>
    <xf numFmtId="9" fontId="8" fillId="0" borderId="11" xfId="1" applyNumberFormat="1" applyFont="1" applyFill="1" applyBorder="1" applyAlignment="1" applyProtection="1">
      <alignment horizontal="center" vertical="center" wrapText="1"/>
      <protection hidden="1"/>
    </xf>
    <xf numFmtId="0" fontId="8" fillId="0" borderId="11" xfId="0" applyFont="1" applyFill="1" applyBorder="1" applyAlignment="1" applyProtection="1">
      <alignment horizontal="justify" vertical="center" wrapText="1"/>
      <protection hidden="1"/>
    </xf>
    <xf numFmtId="0" fontId="6" fillId="0" borderId="11" xfId="0" applyFont="1" applyFill="1" applyBorder="1" applyAlignment="1" applyProtection="1">
      <alignment horizontal="left" vertical="center" wrapText="1"/>
      <protection hidden="1"/>
    </xf>
    <xf numFmtId="49" fontId="6" fillId="0" borderId="11" xfId="0" applyNumberFormat="1" applyFont="1" applyFill="1" applyBorder="1" applyAlignment="1" applyProtection="1">
      <alignment horizontal="justify" vertical="center" wrapText="1"/>
      <protection hidden="1"/>
    </xf>
    <xf numFmtId="9" fontId="6" fillId="0" borderId="11" xfId="1" applyNumberFormat="1" applyFont="1" applyBorder="1" applyAlignment="1" applyProtection="1">
      <alignment horizontal="center" vertical="center" wrapText="1"/>
      <protection hidden="1"/>
    </xf>
    <xf numFmtId="15" fontId="6" fillId="0" borderId="11" xfId="0" applyNumberFormat="1" applyFont="1" applyBorder="1" applyAlignment="1" applyProtection="1">
      <alignment horizontal="center" vertical="center" wrapText="1"/>
      <protection hidden="1"/>
    </xf>
    <xf numFmtId="15" fontId="6" fillId="10" borderId="11" xfId="0" applyNumberFormat="1" applyFont="1" applyFill="1" applyBorder="1" applyAlignment="1" applyProtection="1">
      <alignment horizontal="center" vertical="center" wrapText="1"/>
      <protection hidden="1"/>
    </xf>
    <xf numFmtId="0" fontId="6" fillId="10" borderId="11" xfId="0" applyFont="1" applyFill="1" applyBorder="1" applyAlignment="1" applyProtection="1">
      <alignment horizontal="center" vertical="center" wrapText="1"/>
      <protection hidden="1"/>
    </xf>
    <xf numFmtId="9" fontId="8" fillId="0" borderId="11" xfId="0" applyNumberFormat="1" applyFont="1" applyFill="1" applyBorder="1" applyAlignment="1" applyProtection="1">
      <alignment horizontal="center" vertical="center" wrapText="1"/>
      <protection hidden="1"/>
    </xf>
    <xf numFmtId="164" fontId="6" fillId="0" borderId="11" xfId="1" applyNumberFormat="1" applyFont="1" applyBorder="1" applyAlignment="1" applyProtection="1">
      <alignment horizontal="center" vertical="center" wrapText="1"/>
      <protection hidden="1"/>
    </xf>
    <xf numFmtId="9" fontId="6" fillId="0" borderId="11" xfId="1" applyNumberFormat="1" applyFont="1" applyFill="1" applyBorder="1" applyAlignment="1" applyProtection="1">
      <alignment horizontal="center" vertical="center" wrapText="1"/>
      <protection hidden="1"/>
    </xf>
    <xf numFmtId="0" fontId="8" fillId="0" borderId="11" xfId="0" applyFont="1" applyBorder="1" applyAlignment="1" applyProtection="1">
      <alignment horizontal="justify" vertical="center" wrapText="1"/>
      <protection hidden="1"/>
    </xf>
    <xf numFmtId="0" fontId="10" fillId="0" borderId="11"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9" fontId="6" fillId="0" borderId="11" xfId="0" applyNumberFormat="1" applyFont="1" applyBorder="1" applyAlignment="1" applyProtection="1">
      <alignment horizontal="center" vertical="center" wrapText="1"/>
      <protection hidden="1"/>
    </xf>
    <xf numFmtId="0" fontId="15" fillId="0" borderId="11" xfId="0" applyFont="1" applyFill="1" applyBorder="1" applyAlignment="1" applyProtection="1">
      <alignment horizontal="center" vertical="center" wrapText="1"/>
      <protection hidden="1"/>
    </xf>
    <xf numFmtId="0" fontId="6" fillId="10" borderId="11" xfId="0" applyFont="1" applyFill="1" applyBorder="1" applyAlignment="1" applyProtection="1">
      <alignment horizontal="justify" vertical="center" wrapText="1"/>
      <protection hidden="1"/>
    </xf>
    <xf numFmtId="0" fontId="6" fillId="10" borderId="11" xfId="0" applyFont="1" applyFill="1" applyBorder="1" applyAlignment="1" applyProtection="1">
      <alignment horizontal="left" vertical="center" wrapText="1"/>
      <protection hidden="1"/>
    </xf>
    <xf numFmtId="16" fontId="6" fillId="0" borderId="11" xfId="0" applyNumberFormat="1" applyFont="1" applyFill="1" applyBorder="1" applyAlignment="1" applyProtection="1">
      <alignment horizontal="justify" vertical="center" wrapText="1"/>
      <protection hidden="1"/>
    </xf>
    <xf numFmtId="0" fontId="6" fillId="0" borderId="11" xfId="0" applyFont="1" applyFill="1" applyBorder="1" applyAlignment="1" applyProtection="1">
      <alignment horizontal="justify" vertical="top" wrapText="1"/>
      <protection hidden="1"/>
    </xf>
    <xf numFmtId="15" fontId="6" fillId="0" borderId="12" xfId="0" applyNumberFormat="1" applyFont="1" applyFill="1" applyBorder="1" applyAlignment="1" applyProtection="1">
      <alignment horizontal="center" vertical="center" wrapText="1"/>
      <protection hidden="1"/>
    </xf>
    <xf numFmtId="2" fontId="6" fillId="0" borderId="14" xfId="0" applyNumberFormat="1" applyFont="1" applyFill="1" applyBorder="1" applyAlignment="1" applyProtection="1">
      <alignment horizontal="center" vertical="center" wrapText="1"/>
      <protection hidden="1"/>
    </xf>
    <xf numFmtId="164" fontId="6" fillId="0" borderId="14" xfId="0" applyNumberFormat="1" applyFont="1" applyFill="1" applyBorder="1" applyAlignment="1" applyProtection="1">
      <alignment horizontal="center" vertical="center" wrapText="1"/>
      <protection hidden="1"/>
    </xf>
    <xf numFmtId="9" fontId="6" fillId="0" borderId="14" xfId="1" applyFont="1" applyBorder="1" applyAlignment="1" applyProtection="1">
      <alignment horizontal="center" vertical="center"/>
      <protection hidden="1"/>
    </xf>
    <xf numFmtId="0" fontId="21" fillId="0" borderId="11" xfId="0" applyFont="1" applyFill="1" applyBorder="1" applyAlignment="1" applyProtection="1">
      <alignment horizontal="justify" vertical="center" wrapText="1"/>
      <protection hidden="1"/>
    </xf>
    <xf numFmtId="0" fontId="21" fillId="0" borderId="14" xfId="0" applyFont="1" applyFill="1" applyBorder="1" applyAlignment="1" applyProtection="1">
      <alignment horizontal="justify" vertical="center" wrapText="1"/>
      <protection hidden="1"/>
    </xf>
    <xf numFmtId="9" fontId="6" fillId="21" borderId="11" xfId="1" applyFont="1" applyFill="1" applyBorder="1" applyAlignment="1" applyProtection="1">
      <alignment horizontal="center" vertical="center"/>
      <protection hidden="1"/>
    </xf>
    <xf numFmtId="9" fontId="6" fillId="0" borderId="11" xfId="1" applyFont="1" applyFill="1" applyBorder="1" applyAlignment="1" applyProtection="1">
      <alignment horizontal="center" vertical="center"/>
      <protection hidden="1"/>
    </xf>
    <xf numFmtId="0" fontId="6" fillId="0" borderId="0" xfId="0" applyFont="1" applyProtection="1">
      <protection hidden="1"/>
    </xf>
    <xf numFmtId="0" fontId="6"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6" fillId="0" borderId="0" xfId="0" applyFont="1" applyBorder="1" applyAlignment="1" applyProtection="1">
      <alignment horizontal="center" vertical="center"/>
      <protection hidden="1"/>
    </xf>
    <xf numFmtId="0" fontId="21" fillId="0" borderId="0" xfId="0" applyFont="1" applyProtection="1">
      <protection hidden="1"/>
    </xf>
    <xf numFmtId="0" fontId="22" fillId="8" borderId="10" xfId="0" applyFont="1" applyFill="1" applyBorder="1" applyAlignment="1" applyProtection="1">
      <alignment horizontal="center" vertical="center" wrapText="1"/>
      <protection hidden="1"/>
    </xf>
    <xf numFmtId="0" fontId="22" fillId="28" borderId="10" xfId="0" applyFont="1" applyFill="1" applyBorder="1" applyAlignment="1" applyProtection="1">
      <alignment horizontal="center" vertical="center" wrapText="1"/>
      <protection hidden="1"/>
    </xf>
    <xf numFmtId="0" fontId="22" fillId="28" borderId="30" xfId="0" applyFont="1" applyFill="1" applyBorder="1" applyAlignment="1" applyProtection="1">
      <alignment horizontal="center" vertical="center" wrapText="1"/>
      <protection hidden="1"/>
    </xf>
    <xf numFmtId="0" fontId="22" fillId="29" borderId="23" xfId="0" applyFont="1" applyFill="1" applyBorder="1" applyAlignment="1" applyProtection="1">
      <alignment horizontal="center" vertical="center" wrapText="1"/>
      <protection hidden="1"/>
    </xf>
    <xf numFmtId="0" fontId="22" fillId="29" borderId="10" xfId="0" applyFont="1" applyFill="1" applyBorder="1" applyAlignment="1" applyProtection="1">
      <alignment horizontal="center" vertical="center" wrapText="1"/>
      <protection hidden="1"/>
    </xf>
    <xf numFmtId="0" fontId="22" fillId="29" borderId="18" xfId="0" applyFont="1" applyFill="1" applyBorder="1" applyAlignment="1" applyProtection="1">
      <alignment horizontal="center" vertical="center" wrapText="1"/>
      <protection hidden="1"/>
    </xf>
    <xf numFmtId="15" fontId="21" fillId="0" borderId="24" xfId="0" applyNumberFormat="1" applyFont="1" applyFill="1" applyBorder="1" applyAlignment="1" applyProtection="1">
      <alignment horizontal="center" vertical="center" wrapText="1"/>
      <protection hidden="1"/>
    </xf>
    <xf numFmtId="0" fontId="21" fillId="0" borderId="11" xfId="0" applyFont="1" applyFill="1" applyBorder="1" applyAlignment="1" applyProtection="1">
      <alignment horizontal="center" vertical="center" wrapText="1"/>
      <protection hidden="1"/>
    </xf>
    <xf numFmtId="0" fontId="21" fillId="0" borderId="19" xfId="0" applyFont="1" applyFill="1" applyBorder="1" applyAlignment="1" applyProtection="1">
      <alignment horizontal="justify" vertical="center" wrapText="1"/>
      <protection hidden="1"/>
    </xf>
    <xf numFmtId="15" fontId="21" fillId="0" borderId="12" xfId="0" applyNumberFormat="1" applyFont="1" applyFill="1" applyBorder="1" applyAlignment="1" applyProtection="1">
      <alignment horizontal="center" vertical="center" wrapText="1"/>
      <protection hidden="1"/>
    </xf>
    <xf numFmtId="0" fontId="21" fillId="0" borderId="13" xfId="0" applyFont="1" applyFill="1" applyBorder="1" applyAlignment="1" applyProtection="1">
      <alignment horizontal="justify" vertical="center" wrapText="1"/>
      <protection hidden="1"/>
    </xf>
    <xf numFmtId="0" fontId="16" fillId="0" borderId="1" xfId="0" applyFont="1" applyFill="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6" fillId="0" borderId="0" xfId="0" applyFont="1" applyFill="1" applyProtection="1">
      <protection hidden="1"/>
    </xf>
    <xf numFmtId="49" fontId="8" fillId="0" borderId="11" xfId="0" applyNumberFormat="1" applyFont="1" applyFill="1" applyBorder="1" applyAlignment="1" applyProtection="1">
      <alignment horizontal="center" vertical="center" wrapText="1"/>
      <protection hidden="1"/>
    </xf>
    <xf numFmtId="0" fontId="8" fillId="0" borderId="11" xfId="0" applyNumberFormat="1" applyFont="1" applyFill="1" applyBorder="1" applyAlignment="1" applyProtection="1">
      <alignment horizontal="center" vertical="center" wrapText="1"/>
      <protection hidden="1"/>
    </xf>
    <xf numFmtId="0" fontId="6" fillId="0" borderId="11" xfId="0" applyFont="1" applyBorder="1" applyProtection="1">
      <protection hidden="1"/>
    </xf>
    <xf numFmtId="0" fontId="6" fillId="0" borderId="14" xfId="0" applyFont="1" applyBorder="1" applyProtection="1">
      <protection hidden="1"/>
    </xf>
    <xf numFmtId="15" fontId="21" fillId="0" borderId="25" xfId="0" applyNumberFormat="1" applyFont="1" applyFill="1" applyBorder="1" applyAlignment="1" applyProtection="1">
      <alignment horizontal="center" vertical="center" wrapText="1"/>
      <protection hidden="1"/>
    </xf>
    <xf numFmtId="0" fontId="21" fillId="0" borderId="14" xfId="0" applyFont="1" applyFill="1" applyBorder="1" applyAlignment="1" applyProtection="1">
      <alignment horizontal="center" vertical="center" wrapText="1"/>
      <protection hidden="1"/>
    </xf>
    <xf numFmtId="0" fontId="21" fillId="0" borderId="20" xfId="0" applyFont="1" applyFill="1" applyBorder="1" applyAlignment="1" applyProtection="1">
      <alignment horizontal="justify" vertical="center" wrapText="1"/>
      <protection hidden="1"/>
    </xf>
    <xf numFmtId="0" fontId="21" fillId="0" borderId="15" xfId="0" applyFont="1" applyFill="1" applyBorder="1" applyAlignment="1" applyProtection="1">
      <alignment horizontal="justify" vertical="center" wrapText="1"/>
      <protection hidden="1"/>
    </xf>
    <xf numFmtId="0" fontId="6" fillId="0" borderId="0" xfId="0" applyFont="1" applyFill="1" applyAlignment="1" applyProtection="1">
      <alignment horizontal="center" vertical="center"/>
      <protection hidden="1"/>
    </xf>
    <xf numFmtId="0" fontId="9" fillId="0" borderId="38" xfId="0" applyFont="1" applyBorder="1" applyAlignment="1" applyProtection="1">
      <alignment vertical="center"/>
      <protection hidden="1"/>
    </xf>
    <xf numFmtId="0" fontId="9" fillId="0" borderId="49"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50" xfId="0" applyFont="1" applyBorder="1" applyAlignment="1" applyProtection="1">
      <alignment vertical="center"/>
      <protection hidden="1"/>
    </xf>
    <xf numFmtId="0" fontId="9" fillId="0" borderId="41" xfId="0" applyFont="1" applyBorder="1" applyAlignment="1" applyProtection="1">
      <alignment vertical="center"/>
      <protection hidden="1"/>
    </xf>
    <xf numFmtId="0" fontId="9" fillId="0" borderId="51" xfId="0" applyFont="1" applyBorder="1" applyAlignment="1" applyProtection="1">
      <alignment vertical="center"/>
      <protection hidden="1"/>
    </xf>
    <xf numFmtId="0" fontId="6" fillId="0" borderId="61" xfId="0" applyFont="1" applyBorder="1" applyAlignment="1" applyProtection="1">
      <alignment horizontal="center" vertical="center" wrapText="1"/>
      <protection hidden="1"/>
    </xf>
    <xf numFmtId="0" fontId="6" fillId="0" borderId="61" xfId="0" applyFont="1" applyFill="1" applyBorder="1" applyAlignment="1" applyProtection="1">
      <alignment horizontal="center" vertical="center" wrapText="1"/>
      <protection hidden="1"/>
    </xf>
    <xf numFmtId="0" fontId="6" fillId="0" borderId="63"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6" fillId="0" borderId="64" xfId="0" applyFont="1" applyBorder="1" applyAlignment="1" applyProtection="1">
      <alignment horizontal="justify" vertical="center" wrapText="1"/>
      <protection hidden="1"/>
    </xf>
    <xf numFmtId="0" fontId="5" fillId="0" borderId="65" xfId="0" applyFont="1" applyBorder="1" applyAlignment="1" applyProtection="1">
      <alignment horizontal="justify" vertical="center" wrapText="1"/>
      <protection hidden="1"/>
    </xf>
    <xf numFmtId="0" fontId="6" fillId="0" borderId="65" xfId="0" applyFont="1" applyBorder="1" applyAlignment="1" applyProtection="1">
      <alignment horizontal="justify" vertical="center" wrapText="1"/>
      <protection hidden="1"/>
    </xf>
    <xf numFmtId="0" fontId="6" fillId="0" borderId="65" xfId="0" applyFont="1" applyFill="1" applyBorder="1" applyAlignment="1" applyProtection="1">
      <alignment horizontal="left" vertical="center" wrapText="1"/>
      <protection hidden="1"/>
    </xf>
    <xf numFmtId="49" fontId="6" fillId="0" borderId="65" xfId="0" applyNumberFormat="1" applyFont="1" applyFill="1" applyBorder="1" applyAlignment="1" applyProtection="1">
      <alignment horizontal="justify" vertical="center" wrapText="1"/>
      <protection hidden="1"/>
    </xf>
    <xf numFmtId="0" fontId="5" fillId="0" borderId="65" xfId="0" applyFont="1" applyFill="1" applyBorder="1" applyAlignment="1" applyProtection="1">
      <alignment horizontal="justify" vertical="center" wrapText="1"/>
      <protection hidden="1"/>
    </xf>
    <xf numFmtId="0" fontId="6" fillId="0" borderId="65" xfId="0" applyFont="1" applyBorder="1" applyAlignment="1" applyProtection="1">
      <alignment horizontal="justify" vertical="center"/>
      <protection hidden="1"/>
    </xf>
    <xf numFmtId="49" fontId="5" fillId="0" borderId="65" xfId="0" applyNumberFormat="1" applyFont="1" applyFill="1" applyBorder="1" applyAlignment="1" applyProtection="1">
      <alignment horizontal="justify" vertical="center" wrapText="1"/>
      <protection hidden="1"/>
    </xf>
    <xf numFmtId="0" fontId="6" fillId="0" borderId="65" xfId="0" applyFont="1" applyFill="1" applyBorder="1" applyAlignment="1" applyProtection="1">
      <alignment horizontal="center" vertical="center" wrapText="1"/>
      <protection hidden="1"/>
    </xf>
    <xf numFmtId="0" fontId="6" fillId="0" borderId="65" xfId="0" applyFont="1" applyFill="1" applyBorder="1" applyAlignment="1" applyProtection="1">
      <alignment horizontal="center" vertical="center" wrapText="1"/>
      <protection locked="0"/>
    </xf>
    <xf numFmtId="0" fontId="6" fillId="0" borderId="61" xfId="0" applyFont="1" applyFill="1" applyBorder="1" applyAlignment="1" applyProtection="1">
      <alignment horizontal="center" vertical="center" wrapText="1"/>
      <protection locked="0"/>
    </xf>
    <xf numFmtId="49" fontId="6" fillId="0" borderId="65" xfId="0" applyNumberFormat="1" applyFont="1" applyFill="1" applyBorder="1" applyAlignment="1" applyProtection="1">
      <alignment horizontal="justify" vertical="center"/>
      <protection hidden="1"/>
    </xf>
    <xf numFmtId="0" fontId="6" fillId="0" borderId="65" xfId="0" applyFont="1" applyFill="1" applyBorder="1" applyAlignment="1" applyProtection="1">
      <alignment horizontal="justify" vertical="center" wrapText="1"/>
      <protection hidden="1"/>
    </xf>
    <xf numFmtId="0" fontId="6" fillId="0" borderId="65" xfId="0" applyFont="1" applyBorder="1" applyAlignment="1" applyProtection="1">
      <alignment vertical="center"/>
      <protection hidden="1"/>
    </xf>
    <xf numFmtId="0" fontId="6" fillId="0" borderId="61" xfId="0" applyFont="1" applyBorder="1" applyProtection="1">
      <protection hidden="1"/>
    </xf>
    <xf numFmtId="0" fontId="6" fillId="0" borderId="66" xfId="0" applyFont="1" applyBorder="1" applyAlignment="1" applyProtection="1">
      <alignment vertical="center"/>
      <protection hidden="1"/>
    </xf>
    <xf numFmtId="0" fontId="16" fillId="0" borderId="11" xfId="0" applyFont="1" applyFill="1" applyBorder="1" applyAlignment="1" applyProtection="1">
      <alignment horizontal="justify" vertical="center" wrapText="1"/>
      <protection hidden="1"/>
    </xf>
    <xf numFmtId="0" fontId="16" fillId="0" borderId="11" xfId="0" applyFont="1" applyFill="1" applyBorder="1" applyAlignment="1" applyProtection="1">
      <alignment horizontal="center" vertical="center" wrapText="1"/>
      <protection hidden="1"/>
    </xf>
    <xf numFmtId="0" fontId="17" fillId="0" borderId="11" xfId="0" applyFont="1" applyFill="1" applyBorder="1" applyAlignment="1" applyProtection="1">
      <alignment horizontal="justify" vertical="center" wrapText="1"/>
      <protection hidden="1"/>
    </xf>
    <xf numFmtId="0" fontId="8"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16" fillId="0" borderId="0" xfId="0" applyFont="1" applyAlignment="1" applyProtection="1">
      <alignment horizontal="center" vertical="center"/>
      <protection hidden="1"/>
    </xf>
    <xf numFmtId="0" fontId="16" fillId="0" borderId="0" xfId="0" applyFont="1" applyAlignment="1" applyProtection="1">
      <alignment horizontal="center" vertical="center" wrapText="1"/>
      <protection hidden="1"/>
    </xf>
    <xf numFmtId="15" fontId="10" fillId="0" borderId="11" xfId="0" applyNumberFormat="1" applyFont="1" applyBorder="1" applyAlignment="1" applyProtection="1">
      <alignment horizontal="center" vertical="center" wrapText="1"/>
      <protection hidden="1"/>
    </xf>
    <xf numFmtId="0" fontId="10" fillId="0" borderId="11" xfId="0" applyFont="1" applyBorder="1" applyAlignment="1" applyProtection="1">
      <alignment horizontal="justify" vertical="center"/>
      <protection hidden="1"/>
    </xf>
    <xf numFmtId="0" fontId="10" fillId="0" borderId="11" xfId="0" applyFont="1" applyBorder="1" applyAlignment="1" applyProtection="1">
      <alignment horizontal="justify" vertical="center" wrapText="1"/>
      <protection hidden="1"/>
    </xf>
    <xf numFmtId="164" fontId="10" fillId="0" borderId="11" xfId="1" applyNumberFormat="1" applyFont="1" applyBorder="1" applyAlignment="1" applyProtection="1">
      <alignment horizontal="center" vertical="center" wrapText="1"/>
      <protection hidden="1"/>
    </xf>
    <xf numFmtId="0" fontId="6" fillId="0" borderId="65" xfId="0" applyFon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0" fontId="27" fillId="0" borderId="11" xfId="0" applyFont="1" applyBorder="1" applyAlignment="1" applyProtection="1">
      <alignment horizontal="justify" vertical="center" wrapText="1"/>
      <protection hidden="1"/>
    </xf>
    <xf numFmtId="9" fontId="10" fillId="0" borderId="11" xfId="0" applyNumberFormat="1"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10" fillId="0" borderId="11" xfId="0" applyFont="1" applyFill="1" applyBorder="1" applyAlignment="1" applyProtection="1">
      <alignment horizontal="justify" vertical="center"/>
      <protection hidden="1"/>
    </xf>
    <xf numFmtId="0" fontId="16" fillId="0" borderId="0" xfId="0" applyFont="1" applyAlignment="1" applyProtection="1">
      <alignment vertical="center"/>
      <protection hidden="1"/>
    </xf>
    <xf numFmtId="0" fontId="10" fillId="0" borderId="11" xfId="0"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0" fontId="22" fillId="0" borderId="0" xfId="0" applyFont="1" applyAlignment="1" applyProtection="1">
      <alignment vertical="center"/>
      <protection hidden="1"/>
    </xf>
    <xf numFmtId="0" fontId="6" fillId="0" borderId="0" xfId="0" applyFont="1" applyFill="1" applyAlignment="1" applyProtection="1">
      <alignment vertical="center"/>
      <protection hidden="1"/>
    </xf>
    <xf numFmtId="0" fontId="6" fillId="0" borderId="61" xfId="0" applyFont="1" applyBorder="1" applyAlignment="1" applyProtection="1">
      <alignment vertical="center"/>
      <protection hidden="1"/>
    </xf>
    <xf numFmtId="0" fontId="6" fillId="0" borderId="62" xfId="0" applyFont="1" applyBorder="1" applyAlignment="1" applyProtection="1">
      <alignment vertical="center"/>
      <protection hidden="1"/>
    </xf>
    <xf numFmtId="0" fontId="16" fillId="0" borderId="11" xfId="0" applyFont="1" applyFill="1" applyBorder="1" applyAlignment="1" applyProtection="1">
      <alignment horizontal="left" vertical="center" wrapText="1"/>
      <protection hidden="1"/>
    </xf>
    <xf numFmtId="0" fontId="16" fillId="10" borderId="11" xfId="0" applyFont="1" applyFill="1" applyBorder="1" applyAlignment="1" applyProtection="1">
      <alignment horizontal="justify" vertical="center" wrapText="1"/>
      <protection hidden="1"/>
    </xf>
    <xf numFmtId="0" fontId="16" fillId="10" borderId="65" xfId="0" applyFont="1" applyFill="1" applyBorder="1" applyAlignment="1" applyProtection="1">
      <alignment horizontal="left" vertical="center" wrapText="1"/>
      <protection hidden="1"/>
    </xf>
    <xf numFmtId="0" fontId="6" fillId="10" borderId="65" xfId="0" applyFont="1" applyFill="1" applyBorder="1" applyAlignment="1" applyProtection="1">
      <alignment horizontal="left" vertical="center" wrapText="1"/>
      <protection hidden="1"/>
    </xf>
    <xf numFmtId="0" fontId="8" fillId="10" borderId="2" xfId="0" applyFont="1" applyFill="1" applyBorder="1" applyAlignment="1" applyProtection="1">
      <alignment vertical="center" wrapText="1"/>
      <protection locked="0"/>
    </xf>
    <xf numFmtId="0" fontId="16" fillId="10" borderId="65" xfId="0" applyFont="1" applyFill="1" applyBorder="1" applyAlignment="1" applyProtection="1">
      <alignment horizontal="left" vertical="top" wrapText="1"/>
      <protection hidden="1"/>
    </xf>
    <xf numFmtId="0" fontId="16" fillId="0" borderId="65" xfId="0" applyFont="1" applyFill="1" applyBorder="1" applyAlignment="1" applyProtection="1">
      <alignment horizontal="left" vertical="center" wrapText="1"/>
      <protection hidden="1"/>
    </xf>
    <xf numFmtId="0" fontId="17" fillId="0" borderId="65" xfId="0" applyFont="1" applyFill="1" applyBorder="1" applyAlignment="1" applyProtection="1">
      <alignment horizontal="justify" vertical="center" wrapText="1"/>
      <protection hidden="1"/>
    </xf>
    <xf numFmtId="0" fontId="16" fillId="0" borderId="65" xfId="0" applyFont="1" applyFill="1" applyBorder="1" applyAlignment="1" applyProtection="1">
      <alignment horizontal="justify" vertical="center" wrapText="1"/>
      <protection hidden="1"/>
    </xf>
    <xf numFmtId="49" fontId="16" fillId="0" borderId="65" xfId="0" applyNumberFormat="1" applyFont="1" applyFill="1" applyBorder="1" applyAlignment="1" applyProtection="1">
      <alignment horizontal="justify" vertical="center" wrapText="1"/>
      <protection hidden="1"/>
    </xf>
    <xf numFmtId="0" fontId="19" fillId="0" borderId="1" xfId="0" applyFont="1" applyFill="1" applyBorder="1" applyAlignment="1" applyProtection="1">
      <alignment vertical="center" wrapText="1"/>
      <protection locked="0"/>
    </xf>
    <xf numFmtId="49" fontId="17" fillId="0" borderId="65" xfId="0" applyNumberFormat="1" applyFont="1" applyFill="1" applyBorder="1" applyAlignment="1" applyProtection="1">
      <alignment horizontal="justify" vertical="center" wrapText="1"/>
      <protection hidden="1"/>
    </xf>
    <xf numFmtId="0" fontId="5" fillId="6" borderId="4" xfId="0" applyFont="1" applyFill="1" applyBorder="1" applyAlignment="1" applyProtection="1">
      <alignment horizontal="center" vertical="center" wrapText="1"/>
      <protection hidden="1"/>
    </xf>
    <xf numFmtId="0" fontId="5" fillId="15" borderId="6" xfId="0" applyFont="1" applyFill="1" applyBorder="1" applyAlignment="1" applyProtection="1">
      <alignment horizontal="center" vertical="center" wrapText="1"/>
      <protection hidden="1"/>
    </xf>
    <xf numFmtId="0" fontId="5" fillId="15" borderId="4" xfId="0" applyFont="1" applyFill="1" applyBorder="1" applyAlignment="1" applyProtection="1">
      <alignment horizontal="center" vertical="center" wrapText="1"/>
      <protection hidden="1"/>
    </xf>
    <xf numFmtId="0" fontId="5" fillId="15" borderId="7" xfId="0" applyFont="1" applyFill="1" applyBorder="1" applyAlignment="1" applyProtection="1">
      <alignment horizontal="center" vertical="center" wrapText="1"/>
      <protection hidden="1"/>
    </xf>
    <xf numFmtId="0" fontId="5" fillId="15" borderId="8" xfId="0" applyFont="1" applyFill="1" applyBorder="1" applyAlignment="1" applyProtection="1">
      <alignment horizontal="center" vertical="center" wrapText="1"/>
      <protection hidden="1"/>
    </xf>
    <xf numFmtId="0" fontId="5" fillId="6" borderId="6" xfId="0" applyFont="1" applyFill="1" applyBorder="1" applyAlignment="1" applyProtection="1">
      <alignment horizontal="center" vertical="center" wrapText="1"/>
      <protection hidden="1"/>
    </xf>
    <xf numFmtId="0" fontId="5" fillId="6" borderId="4" xfId="0" applyFont="1" applyFill="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9" fillId="0" borderId="55" xfId="0" applyFont="1" applyBorder="1" applyAlignment="1" applyProtection="1">
      <alignment horizontal="center" vertical="center"/>
      <protection hidden="1"/>
    </xf>
    <xf numFmtId="0" fontId="9" fillId="0" borderId="55" xfId="0" applyFont="1" applyBorder="1" applyAlignment="1" applyProtection="1">
      <alignment horizontal="center" vertical="center" wrapText="1"/>
      <protection hidden="1"/>
    </xf>
    <xf numFmtId="0" fontId="17" fillId="0" borderId="55" xfId="0" applyFont="1" applyBorder="1" applyAlignment="1" applyProtection="1">
      <alignment horizontal="center" vertical="center"/>
      <protection hidden="1"/>
    </xf>
    <xf numFmtId="0" fontId="9" fillId="0" borderId="56"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0"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protection hidden="1"/>
    </xf>
    <xf numFmtId="0" fontId="9" fillId="0" borderId="57" xfId="0" applyFont="1" applyBorder="1" applyAlignment="1" applyProtection="1">
      <alignment horizontal="center" vertical="center"/>
      <protection hidden="1"/>
    </xf>
    <xf numFmtId="0" fontId="9" fillId="0" borderId="58" xfId="0" applyFont="1" applyBorder="1" applyAlignment="1" applyProtection="1">
      <alignment horizontal="center" vertical="center"/>
      <protection hidden="1"/>
    </xf>
    <xf numFmtId="0" fontId="9" fillId="0" borderId="59" xfId="0" applyFont="1" applyBorder="1" applyAlignment="1" applyProtection="1">
      <alignment horizontal="center" vertical="center"/>
      <protection hidden="1"/>
    </xf>
    <xf numFmtId="0" fontId="9" fillId="0" borderId="59" xfId="0" applyFont="1" applyBorder="1" applyAlignment="1" applyProtection="1">
      <alignment horizontal="center" vertical="center" wrapText="1"/>
      <protection hidden="1"/>
    </xf>
    <xf numFmtId="0" fontId="17" fillId="0" borderId="59" xfId="0" applyFont="1" applyBorder="1" applyAlignment="1" applyProtection="1">
      <alignment horizontal="center" vertical="center"/>
      <protection hidden="1"/>
    </xf>
    <xf numFmtId="0" fontId="9" fillId="0" borderId="60" xfId="0" applyFont="1" applyBorder="1" applyAlignment="1" applyProtection="1">
      <alignment horizontal="center" vertical="center"/>
      <protection hidden="1"/>
    </xf>
    <xf numFmtId="0" fontId="7" fillId="22" borderId="33" xfId="0" applyFont="1" applyFill="1" applyBorder="1" applyAlignment="1" applyProtection="1">
      <alignment horizontal="center" vertical="center" wrapText="1"/>
      <protection hidden="1"/>
    </xf>
    <xf numFmtId="0" fontId="7" fillId="22" borderId="52" xfId="0" applyFont="1" applyFill="1" applyBorder="1" applyAlignment="1" applyProtection="1">
      <alignment horizontal="center" vertical="center" wrapText="1"/>
      <protection hidden="1"/>
    </xf>
    <xf numFmtId="0" fontId="5" fillId="27" borderId="7" xfId="0" applyFont="1" applyFill="1" applyBorder="1" applyAlignment="1" applyProtection="1">
      <alignment horizontal="center" vertical="center" wrapText="1"/>
      <protection hidden="1"/>
    </xf>
    <xf numFmtId="0" fontId="5" fillId="27" borderId="8" xfId="0" applyFont="1" applyFill="1" applyBorder="1" applyAlignment="1" applyProtection="1">
      <alignment horizontal="center" vertical="center" wrapText="1"/>
      <protection hidden="1"/>
    </xf>
    <xf numFmtId="0" fontId="7" fillId="19" borderId="26" xfId="0" applyFont="1" applyFill="1" applyBorder="1" applyAlignment="1" applyProtection="1">
      <alignment horizontal="center" vertical="center" wrapText="1"/>
      <protection hidden="1"/>
    </xf>
    <xf numFmtId="0" fontId="6" fillId="0" borderId="35" xfId="0" applyFont="1" applyBorder="1" applyAlignment="1" applyProtection="1">
      <alignment horizontal="center" vertical="center"/>
      <protection hidden="1"/>
    </xf>
    <xf numFmtId="0" fontId="6" fillId="0" borderId="36"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6" fillId="0" borderId="31"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4" xfId="0"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xf numFmtId="0" fontId="6" fillId="0" borderId="40" xfId="0" applyFont="1" applyBorder="1" applyAlignment="1" applyProtection="1">
      <alignment horizontal="center" vertical="center"/>
      <protection hidden="1"/>
    </xf>
    <xf numFmtId="0" fontId="5" fillId="3" borderId="6"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center" vertical="center" wrapText="1"/>
      <protection hidden="1"/>
    </xf>
    <xf numFmtId="0" fontId="5" fillId="9" borderId="21" xfId="0" applyFont="1" applyFill="1" applyBorder="1" applyAlignment="1" applyProtection="1">
      <alignment horizontal="center" vertical="center" wrapText="1"/>
      <protection hidden="1"/>
    </xf>
    <xf numFmtId="0" fontId="5" fillId="9" borderId="22" xfId="0" applyFont="1" applyFill="1" applyBorder="1" applyAlignment="1" applyProtection="1">
      <alignment horizontal="center" vertical="center" wrapText="1"/>
      <protection hidden="1"/>
    </xf>
    <xf numFmtId="0" fontId="5" fillId="9" borderId="6" xfId="0" applyFont="1" applyFill="1" applyBorder="1" applyAlignment="1" applyProtection="1">
      <alignment horizontal="center" vertical="center" wrapText="1"/>
      <protection hidden="1"/>
    </xf>
    <xf numFmtId="0" fontId="5" fillId="9" borderId="4" xfId="0" applyFont="1" applyFill="1" applyBorder="1" applyAlignment="1" applyProtection="1">
      <alignment horizontal="center" vertical="center" wrapText="1"/>
      <protection hidden="1"/>
    </xf>
    <xf numFmtId="0" fontId="5" fillId="6" borderId="6" xfId="0" applyFont="1" applyFill="1" applyBorder="1" applyAlignment="1" applyProtection="1">
      <alignment horizontal="center" vertical="center"/>
      <protection hidden="1"/>
    </xf>
    <xf numFmtId="0" fontId="5" fillId="6" borderId="5" xfId="0" applyFont="1" applyFill="1" applyBorder="1" applyAlignment="1" applyProtection="1">
      <alignment horizontal="center" vertical="center" wrapText="1"/>
      <protection hidden="1"/>
    </xf>
    <xf numFmtId="0" fontId="20" fillId="0" borderId="46" xfId="0" applyFont="1" applyBorder="1" applyAlignment="1" applyProtection="1">
      <alignment horizontal="left" vertical="center"/>
      <protection hidden="1"/>
    </xf>
    <xf numFmtId="0" fontId="24" fillId="0" borderId="39" xfId="0" applyFont="1" applyBorder="1" applyAlignment="1" applyProtection="1">
      <alignment horizontal="left" vertical="center"/>
      <protection hidden="1"/>
    </xf>
    <xf numFmtId="0" fontId="24" fillId="0" borderId="43" xfId="0" applyFont="1" applyBorder="1" applyAlignment="1" applyProtection="1">
      <alignment horizontal="left" vertical="center"/>
      <protection hidden="1"/>
    </xf>
    <xf numFmtId="0" fontId="16" fillId="0" borderId="43" xfId="0" applyFont="1" applyBorder="1" applyAlignment="1" applyProtection="1">
      <alignment horizontal="center" vertical="center"/>
      <protection hidden="1"/>
    </xf>
    <xf numFmtId="0" fontId="16" fillId="0" borderId="44" xfId="0" applyFont="1" applyBorder="1" applyAlignment="1" applyProtection="1">
      <alignment horizontal="center" vertical="center"/>
      <protection hidden="1"/>
    </xf>
    <xf numFmtId="0" fontId="16" fillId="0" borderId="45" xfId="0" applyFont="1" applyBorder="1" applyAlignment="1" applyProtection="1">
      <alignment horizontal="center" vertical="center"/>
      <protection hidden="1"/>
    </xf>
    <xf numFmtId="0" fontId="20" fillId="0" borderId="47" xfId="0" applyFont="1" applyFill="1" applyBorder="1" applyAlignment="1" applyProtection="1">
      <alignment horizontal="left" vertical="center"/>
      <protection hidden="1"/>
    </xf>
    <xf numFmtId="0" fontId="24" fillId="0" borderId="3" xfId="0" applyFont="1" applyFill="1" applyBorder="1" applyAlignment="1" applyProtection="1">
      <alignment horizontal="left" vertical="center"/>
      <protection hidden="1"/>
    </xf>
    <xf numFmtId="0" fontId="24" fillId="0" borderId="44" xfId="0" applyFont="1" applyFill="1" applyBorder="1" applyAlignment="1" applyProtection="1">
      <alignment horizontal="left" vertical="center"/>
      <protection hidden="1"/>
    </xf>
    <xf numFmtId="0" fontId="20" fillId="0" borderId="48" xfId="0" applyFont="1" applyBorder="1" applyAlignment="1" applyProtection="1">
      <alignment horizontal="left" vertical="center"/>
      <protection hidden="1"/>
    </xf>
    <xf numFmtId="0" fontId="24" fillId="0" borderId="42" xfId="0" applyFont="1" applyBorder="1" applyAlignment="1" applyProtection="1">
      <alignment horizontal="left" vertical="center"/>
      <protection hidden="1"/>
    </xf>
    <xf numFmtId="0" fontId="24" fillId="0" borderId="45" xfId="0" applyFont="1" applyBorder="1" applyAlignment="1" applyProtection="1">
      <alignment horizontal="left" vertical="center"/>
      <protection hidden="1"/>
    </xf>
    <xf numFmtId="0" fontId="7" fillId="23" borderId="26" xfId="0" applyFont="1" applyFill="1" applyBorder="1" applyAlignment="1" applyProtection="1">
      <alignment horizontal="center" vertical="center" wrapText="1"/>
      <protection hidden="1"/>
    </xf>
    <xf numFmtId="0" fontId="7" fillId="23" borderId="27" xfId="0" applyFont="1" applyFill="1" applyBorder="1" applyAlignment="1" applyProtection="1">
      <alignment horizontal="center" vertical="center" wrapText="1"/>
      <protection hidden="1"/>
    </xf>
    <xf numFmtId="0" fontId="7" fillId="24" borderId="33" xfId="0" applyFont="1" applyFill="1" applyBorder="1" applyAlignment="1" applyProtection="1">
      <alignment horizontal="center" vertical="center" wrapText="1"/>
      <protection hidden="1"/>
    </xf>
    <xf numFmtId="0" fontId="7" fillId="24" borderId="26" xfId="0" applyFont="1" applyFill="1" applyBorder="1" applyAlignment="1" applyProtection="1">
      <alignment horizontal="center" vertical="center" wrapText="1"/>
      <protection hidden="1"/>
    </xf>
    <xf numFmtId="0" fontId="7" fillId="24" borderId="52" xfId="0" applyFont="1" applyFill="1" applyBorder="1" applyAlignment="1" applyProtection="1">
      <alignment horizontal="center" vertical="center" wrapText="1"/>
      <protection hidden="1"/>
    </xf>
    <xf numFmtId="0" fontId="5" fillId="26" borderId="6" xfId="0" applyFont="1" applyFill="1" applyBorder="1" applyAlignment="1" applyProtection="1">
      <alignment horizontal="center" vertical="center" wrapText="1"/>
      <protection hidden="1"/>
    </xf>
    <xf numFmtId="0" fontId="5" fillId="26" borderId="4" xfId="0" applyFont="1" applyFill="1" applyBorder="1" applyAlignment="1" applyProtection="1">
      <alignment horizontal="center" vertical="center" wrapText="1"/>
      <protection hidden="1"/>
    </xf>
    <xf numFmtId="0" fontId="5" fillId="29" borderId="7" xfId="0" applyFont="1" applyFill="1" applyBorder="1" applyAlignment="1" applyProtection="1">
      <alignment horizontal="center" vertical="center" wrapText="1"/>
      <protection hidden="1"/>
    </xf>
    <xf numFmtId="0" fontId="5" fillId="29" borderId="8" xfId="0" applyFont="1" applyFill="1" applyBorder="1" applyAlignment="1" applyProtection="1">
      <alignment horizontal="center" vertical="center" wrapText="1"/>
      <protection hidden="1"/>
    </xf>
    <xf numFmtId="0" fontId="5" fillId="25" borderId="6" xfId="0" applyFont="1" applyFill="1" applyBorder="1" applyAlignment="1" applyProtection="1">
      <alignment horizontal="center" vertical="center" wrapText="1"/>
      <protection hidden="1"/>
    </xf>
    <xf numFmtId="0" fontId="5" fillId="25" borderId="4" xfId="0" applyFont="1" applyFill="1" applyBorder="1" applyAlignment="1" applyProtection="1">
      <alignment horizontal="center" vertical="center" wrapText="1"/>
      <protection hidden="1"/>
    </xf>
    <xf numFmtId="0" fontId="5" fillId="25" borderId="28" xfId="0" applyFont="1" applyFill="1" applyBorder="1" applyAlignment="1" applyProtection="1">
      <alignment horizontal="center" vertical="center" wrapText="1"/>
      <protection hidden="1"/>
    </xf>
    <xf numFmtId="0" fontId="5" fillId="25" borderId="29" xfId="0" applyFont="1" applyFill="1" applyBorder="1" applyAlignment="1" applyProtection="1">
      <alignment horizontal="center" vertical="center" wrapText="1"/>
      <protection hidden="1"/>
    </xf>
    <xf numFmtId="0" fontId="5" fillId="26" borderId="21" xfId="0" applyFont="1" applyFill="1" applyBorder="1" applyAlignment="1" applyProtection="1">
      <alignment horizontal="center" vertical="center" wrapText="1"/>
      <protection hidden="1"/>
    </xf>
    <xf numFmtId="0" fontId="5" fillId="26" borderId="22" xfId="0" applyFont="1" applyFill="1" applyBorder="1" applyAlignment="1" applyProtection="1">
      <alignment horizontal="center" vertical="center" wrapText="1"/>
      <protection hidden="1"/>
    </xf>
    <xf numFmtId="0" fontId="5" fillId="28" borderId="7" xfId="0" applyFont="1" applyFill="1" applyBorder="1" applyAlignment="1" applyProtection="1">
      <alignment horizontal="center" vertical="center" wrapText="1"/>
      <protection hidden="1"/>
    </xf>
    <xf numFmtId="0" fontId="5" fillId="28" borderId="8" xfId="0" applyFont="1" applyFill="1" applyBorder="1" applyAlignment="1" applyProtection="1">
      <alignment horizontal="center" vertical="center" wrapText="1"/>
      <protection hidden="1"/>
    </xf>
    <xf numFmtId="0" fontId="5" fillId="26" borderId="16" xfId="0" applyFont="1" applyFill="1" applyBorder="1" applyAlignment="1" applyProtection="1">
      <alignment horizontal="center" vertical="center" wrapText="1"/>
      <protection hidden="1"/>
    </xf>
    <xf numFmtId="0" fontId="5" fillId="26" borderId="17" xfId="0" applyFont="1" applyFill="1" applyBorder="1" applyAlignment="1" applyProtection="1">
      <alignment horizontal="center" vertical="center" wrapText="1"/>
      <protection hidden="1"/>
    </xf>
    <xf numFmtId="0" fontId="5" fillId="16" borderId="53" xfId="0" applyFont="1" applyFill="1" applyBorder="1" applyAlignment="1" applyProtection="1">
      <alignment horizontal="center" vertical="center" wrapText="1"/>
      <protection hidden="1"/>
    </xf>
    <xf numFmtId="0" fontId="5" fillId="16" borderId="4" xfId="0" applyFont="1" applyFill="1" applyBorder="1" applyAlignment="1" applyProtection="1">
      <alignment horizontal="center" vertical="center" wrapText="1"/>
      <protection hidden="1"/>
    </xf>
    <xf numFmtId="15" fontId="6" fillId="0" borderId="67" xfId="0" applyNumberFormat="1" applyFont="1" applyBorder="1" applyAlignment="1" applyProtection="1">
      <alignment horizontal="center" vertical="center" wrapText="1"/>
      <protection hidden="1"/>
    </xf>
    <xf numFmtId="0" fontId="6" fillId="0" borderId="67" xfId="0" applyFont="1" applyBorder="1" applyAlignment="1" applyProtection="1">
      <alignment horizontal="center" vertical="center" wrapText="1"/>
      <protection hidden="1"/>
    </xf>
    <xf numFmtId="0" fontId="8" fillId="0" borderId="67" xfId="0" applyFont="1" applyFill="1" applyBorder="1" applyAlignment="1" applyProtection="1">
      <alignment horizontal="center" vertical="center" wrapText="1"/>
      <protection hidden="1"/>
    </xf>
    <xf numFmtId="15" fontId="8" fillId="0" borderId="67" xfId="0" applyNumberFormat="1" applyFont="1" applyFill="1" applyBorder="1" applyAlignment="1" applyProtection="1">
      <alignment horizontal="center" vertical="center" wrapText="1"/>
      <protection hidden="1"/>
    </xf>
    <xf numFmtId="0" fontId="7" fillId="18" borderId="68" xfId="0" applyFont="1" applyFill="1" applyBorder="1" applyAlignment="1" applyProtection="1">
      <alignment horizontal="center" vertical="center" wrapText="1"/>
      <protection hidden="1"/>
    </xf>
    <xf numFmtId="0" fontId="7" fillId="18" borderId="69" xfId="0" applyFont="1" applyFill="1" applyBorder="1" applyAlignment="1" applyProtection="1">
      <alignment horizontal="center" vertical="center" wrapText="1"/>
      <protection hidden="1"/>
    </xf>
    <xf numFmtId="0" fontId="7" fillId="18" borderId="70" xfId="0" applyFont="1" applyFill="1" applyBorder="1" applyAlignment="1" applyProtection="1">
      <alignment horizontal="center" vertical="center" wrapText="1"/>
      <protection hidden="1"/>
    </xf>
    <xf numFmtId="0" fontId="5" fillId="3" borderId="71" xfId="0" applyFont="1" applyFill="1" applyBorder="1" applyAlignment="1" applyProtection="1">
      <alignment horizontal="center" vertical="center" wrapText="1"/>
      <protection hidden="1"/>
    </xf>
    <xf numFmtId="0" fontId="5" fillId="3" borderId="72" xfId="0" applyFont="1" applyFill="1" applyBorder="1" applyAlignment="1" applyProtection="1">
      <alignment horizontal="center" vertical="center" wrapText="1"/>
      <protection hidden="1"/>
    </xf>
    <xf numFmtId="0" fontId="5" fillId="3" borderId="73" xfId="0" applyFont="1" applyFill="1" applyBorder="1" applyAlignment="1" applyProtection="1">
      <alignment horizontal="center" vertical="center" wrapText="1"/>
      <protection hidden="1"/>
    </xf>
    <xf numFmtId="0" fontId="5" fillId="3" borderId="74" xfId="0" applyFont="1" applyFill="1" applyBorder="1" applyAlignment="1" applyProtection="1">
      <alignment horizontal="center" vertical="center" wrapText="1"/>
      <protection hidden="1"/>
    </xf>
    <xf numFmtId="0" fontId="22" fillId="2" borderId="75" xfId="0" applyFont="1" applyFill="1" applyBorder="1" applyAlignment="1" applyProtection="1">
      <alignment horizontal="center" vertical="center" wrapText="1"/>
      <protection hidden="1"/>
    </xf>
    <xf numFmtId="0" fontId="22" fillId="2" borderId="76" xfId="0" applyFont="1" applyFill="1" applyBorder="1" applyAlignment="1" applyProtection="1">
      <alignment horizontal="center" vertical="center" wrapText="1"/>
      <protection hidden="1"/>
    </xf>
    <xf numFmtId="0" fontId="22" fillId="2" borderId="77" xfId="0" applyFont="1" applyFill="1" applyBorder="1" applyAlignment="1" applyProtection="1">
      <alignment horizontal="center" vertical="center" wrapText="1"/>
      <protection hidden="1"/>
    </xf>
    <xf numFmtId="0" fontId="7" fillId="19" borderId="33" xfId="0" applyFont="1" applyFill="1" applyBorder="1" applyAlignment="1" applyProtection="1">
      <alignment horizontal="center" vertical="center" wrapText="1"/>
      <protection hidden="1"/>
    </xf>
    <xf numFmtId="0" fontId="5" fillId="15" borderId="78" xfId="0" applyFont="1" applyFill="1" applyBorder="1" applyAlignment="1" applyProtection="1">
      <alignment horizontal="center" vertical="center" wrapText="1"/>
      <protection hidden="1"/>
    </xf>
    <xf numFmtId="0" fontId="5" fillId="15" borderId="21" xfId="0" applyFont="1" applyFill="1" applyBorder="1" applyAlignment="1" applyProtection="1">
      <alignment horizontal="center" vertical="center" wrapText="1"/>
      <protection hidden="1"/>
    </xf>
    <xf numFmtId="0" fontId="22" fillId="8" borderId="23" xfId="0" applyFont="1" applyFill="1" applyBorder="1" applyAlignment="1" applyProtection="1">
      <alignment horizontal="center" vertical="center" wrapText="1"/>
      <protection hidden="1"/>
    </xf>
    <xf numFmtId="0" fontId="6" fillId="0" borderId="67" xfId="0" applyFont="1" applyFill="1" applyBorder="1" applyAlignment="1" applyProtection="1">
      <alignment horizontal="center" vertical="center" wrapText="1"/>
      <protection hidden="1"/>
    </xf>
    <xf numFmtId="164" fontId="8" fillId="0" borderId="67" xfId="1" applyNumberFormat="1" applyFont="1" applyFill="1" applyBorder="1" applyAlignment="1" applyProtection="1">
      <alignment horizontal="center" vertical="center" wrapText="1"/>
      <protection hidden="1"/>
    </xf>
    <xf numFmtId="164" fontId="6" fillId="0" borderId="67" xfId="1" applyNumberFormat="1" applyFont="1" applyFill="1" applyBorder="1" applyAlignment="1" applyProtection="1">
      <alignment horizontal="center" vertical="center" wrapText="1"/>
      <protection hidden="1"/>
    </xf>
    <xf numFmtId="15" fontId="6" fillId="0" borderId="67" xfId="0" applyNumberFormat="1" applyFont="1" applyFill="1" applyBorder="1" applyAlignment="1" applyProtection="1">
      <alignment horizontal="center" vertical="center" wrapText="1"/>
      <protection hidden="1"/>
    </xf>
    <xf numFmtId="0" fontId="7" fillId="17" borderId="68" xfId="0" applyFont="1" applyFill="1" applyBorder="1" applyAlignment="1" applyProtection="1">
      <alignment horizontal="center" vertical="center" wrapText="1"/>
      <protection hidden="1"/>
    </xf>
    <xf numFmtId="0" fontId="7" fillId="17" borderId="69" xfId="0" applyFont="1" applyFill="1" applyBorder="1" applyAlignment="1" applyProtection="1">
      <alignment horizontal="center" vertical="center" wrapText="1"/>
      <protection hidden="1"/>
    </xf>
    <xf numFmtId="0" fontId="7" fillId="17" borderId="70" xfId="0" applyFont="1" applyFill="1" applyBorder="1" applyAlignment="1" applyProtection="1">
      <alignment horizontal="center" vertical="center" wrapText="1"/>
      <protection hidden="1"/>
    </xf>
    <xf numFmtId="0" fontId="5" fillId="6" borderId="71" xfId="0" applyFont="1" applyFill="1" applyBorder="1" applyAlignment="1" applyProtection="1">
      <alignment horizontal="center" vertical="center" wrapText="1"/>
      <protection hidden="1"/>
    </xf>
    <xf numFmtId="0" fontId="5" fillId="6" borderId="72" xfId="0" applyFont="1" applyFill="1" applyBorder="1" applyAlignment="1" applyProtection="1">
      <alignment horizontal="center" vertical="center" wrapText="1"/>
      <protection hidden="1"/>
    </xf>
    <xf numFmtId="0" fontId="5" fillId="6" borderId="73" xfId="0" applyFont="1" applyFill="1" applyBorder="1" applyAlignment="1" applyProtection="1">
      <alignment horizontal="center" vertical="center" wrapText="1"/>
      <protection hidden="1"/>
    </xf>
    <xf numFmtId="0" fontId="5" fillId="6" borderId="74" xfId="0" applyFont="1" applyFill="1" applyBorder="1" applyAlignment="1" applyProtection="1">
      <alignment horizontal="center" vertical="center" wrapText="1"/>
      <protection hidden="1"/>
    </xf>
    <xf numFmtId="0" fontId="22" fillId="5" borderId="75" xfId="0" applyFont="1" applyFill="1" applyBorder="1" applyAlignment="1" applyProtection="1">
      <alignment horizontal="center" vertical="center" wrapText="1"/>
      <protection hidden="1"/>
    </xf>
    <xf numFmtId="0" fontId="22" fillId="5" borderId="76" xfId="0" applyFont="1" applyFill="1" applyBorder="1" applyAlignment="1" applyProtection="1">
      <alignment horizontal="center" vertical="center" wrapText="1"/>
      <protection hidden="1"/>
    </xf>
    <xf numFmtId="0" fontId="22" fillId="5" borderId="77" xfId="0" applyFont="1" applyFill="1" applyBorder="1" applyAlignment="1" applyProtection="1">
      <alignment horizontal="center" vertical="center" wrapText="1"/>
      <protection hidden="1"/>
    </xf>
    <xf numFmtId="0" fontId="7" fillId="19" borderId="52" xfId="0" applyFont="1" applyFill="1" applyBorder="1" applyAlignment="1" applyProtection="1">
      <alignment horizontal="center" vertical="center" wrapText="1"/>
      <protection hidden="1"/>
    </xf>
    <xf numFmtId="0" fontId="5" fillId="15" borderId="16" xfId="0" applyFont="1" applyFill="1" applyBorder="1" applyAlignment="1" applyProtection="1">
      <alignment horizontal="center" vertical="center" wrapText="1"/>
      <protection hidden="1"/>
    </xf>
    <xf numFmtId="0" fontId="5" fillId="15" borderId="17" xfId="0" applyFont="1" applyFill="1" applyBorder="1" applyAlignment="1" applyProtection="1">
      <alignment horizontal="center" vertical="center" wrapText="1"/>
      <protection hidden="1"/>
    </xf>
    <xf numFmtId="0" fontId="22" fillId="8" borderId="18" xfId="0" applyFont="1" applyFill="1" applyBorder="1" applyAlignment="1" applyProtection="1">
      <alignment horizontal="center" vertical="center" wrapText="1"/>
      <protection hidden="1"/>
    </xf>
    <xf numFmtId="0" fontId="5" fillId="27" borderId="78" xfId="0" applyFont="1" applyFill="1" applyBorder="1" applyAlignment="1" applyProtection="1">
      <alignment horizontal="center" vertical="center" wrapText="1"/>
      <protection hidden="1"/>
    </xf>
    <xf numFmtId="0" fontId="5" fillId="27" borderId="79" xfId="0" applyFont="1" applyFill="1" applyBorder="1" applyAlignment="1" applyProtection="1">
      <alignment horizontal="center" vertical="center" wrapText="1"/>
      <protection hidden="1"/>
    </xf>
    <xf numFmtId="0" fontId="7" fillId="23" borderId="33" xfId="0" applyFont="1" applyFill="1" applyBorder="1" applyAlignment="1" applyProtection="1">
      <alignment horizontal="center" vertical="center" wrapText="1"/>
      <protection hidden="1"/>
    </xf>
    <xf numFmtId="0" fontId="5" fillId="25" borderId="21" xfId="0" applyFont="1" applyFill="1" applyBorder="1" applyAlignment="1" applyProtection="1">
      <alignment horizontal="center" vertical="center" wrapText="1"/>
      <protection hidden="1"/>
    </xf>
    <xf numFmtId="0" fontId="5" fillId="25" borderId="22" xfId="0" applyFont="1" applyFill="1" applyBorder="1" applyAlignment="1" applyProtection="1">
      <alignment horizontal="center" vertical="center" wrapText="1"/>
      <protection hidden="1"/>
    </xf>
    <xf numFmtId="0" fontId="22" fillId="28" borderId="23" xfId="0" applyFont="1" applyFill="1" applyBorder="1" applyAlignment="1" applyProtection="1">
      <alignment horizontal="center" vertical="center" wrapText="1"/>
      <protection hidden="1"/>
    </xf>
    <xf numFmtId="0" fontId="16" fillId="0" borderId="67" xfId="0" applyFont="1" applyFill="1" applyBorder="1" applyAlignment="1" applyProtection="1">
      <alignment horizontal="justify" vertical="center" wrapText="1"/>
      <protection hidden="1"/>
    </xf>
    <xf numFmtId="0" fontId="16" fillId="0" borderId="67" xfId="0" applyFont="1" applyFill="1" applyBorder="1" applyAlignment="1" applyProtection="1">
      <alignment horizontal="center" vertical="center" wrapText="1"/>
      <protection hidden="1"/>
    </xf>
    <xf numFmtId="2" fontId="6" fillId="0" borderId="67" xfId="0" applyNumberFormat="1" applyFont="1" applyFill="1" applyBorder="1" applyAlignment="1" applyProtection="1">
      <alignment horizontal="center" vertical="center" wrapText="1"/>
      <protection hidden="1"/>
    </xf>
    <xf numFmtId="0" fontId="7" fillId="22" borderId="80" xfId="0" applyFont="1" applyFill="1" applyBorder="1" applyAlignment="1" applyProtection="1">
      <alignment horizontal="center" vertical="center" wrapText="1"/>
      <protection hidden="1"/>
    </xf>
    <xf numFmtId="0" fontId="7" fillId="22" borderId="81" xfId="0" applyFont="1" applyFill="1" applyBorder="1" applyAlignment="1" applyProtection="1">
      <alignment horizontal="center" vertical="center" wrapText="1"/>
      <protection hidden="1"/>
    </xf>
    <xf numFmtId="0" fontId="7" fillId="22" borderId="82" xfId="0" applyFont="1" applyFill="1" applyBorder="1" applyAlignment="1" applyProtection="1">
      <alignment horizontal="center" vertical="center" wrapText="1"/>
      <protection hidden="1"/>
    </xf>
    <xf numFmtId="0" fontId="5" fillId="9" borderId="71" xfId="0" applyFont="1" applyFill="1" applyBorder="1" applyAlignment="1" applyProtection="1">
      <alignment horizontal="center" vertical="center" wrapText="1"/>
      <protection hidden="1"/>
    </xf>
    <xf numFmtId="0" fontId="5" fillId="9" borderId="72" xfId="0" applyFont="1" applyFill="1" applyBorder="1" applyAlignment="1" applyProtection="1">
      <alignment horizontal="center" vertical="center" wrapText="1"/>
      <protection hidden="1"/>
    </xf>
    <xf numFmtId="0" fontId="5" fillId="9" borderId="73" xfId="0" applyFont="1" applyFill="1" applyBorder="1" applyAlignment="1" applyProtection="1">
      <alignment horizontal="center" vertical="center" wrapText="1"/>
      <protection hidden="1"/>
    </xf>
    <xf numFmtId="0" fontId="5" fillId="9" borderId="74" xfId="0" applyFont="1" applyFill="1" applyBorder="1" applyAlignment="1" applyProtection="1">
      <alignment horizontal="center" vertical="center" wrapText="1"/>
      <protection hidden="1"/>
    </xf>
    <xf numFmtId="0" fontId="22" fillId="27" borderId="75" xfId="0" applyFont="1" applyFill="1" applyBorder="1" applyAlignment="1" applyProtection="1">
      <alignment horizontal="center" vertical="center" wrapText="1"/>
      <protection hidden="1"/>
    </xf>
    <xf numFmtId="0" fontId="22" fillId="27" borderId="76" xfId="0" applyFont="1" applyFill="1" applyBorder="1" applyAlignment="1" applyProtection="1">
      <alignment horizontal="center" vertical="center" wrapText="1"/>
      <protection hidden="1"/>
    </xf>
    <xf numFmtId="0" fontId="22" fillId="27" borderId="77" xfId="0" applyFont="1" applyFill="1" applyBorder="1" applyAlignment="1" applyProtection="1">
      <alignment horizontal="center" vertical="center" wrapText="1"/>
      <protection hidden="1"/>
    </xf>
    <xf numFmtId="0" fontId="26" fillId="22" borderId="81" xfId="0" applyFont="1" applyFill="1" applyBorder="1" applyAlignment="1" applyProtection="1">
      <alignment horizontal="center" vertical="center" wrapText="1"/>
      <protection hidden="1"/>
    </xf>
    <xf numFmtId="0" fontId="16" fillId="0" borderId="83" xfId="0" applyFont="1" applyFill="1" applyBorder="1" applyAlignment="1" applyProtection="1">
      <alignment horizontal="center" vertical="center" wrapText="1"/>
      <protection hidden="1"/>
    </xf>
    <xf numFmtId="0" fontId="16" fillId="0" borderId="83" xfId="0" applyFont="1" applyBorder="1" applyAlignment="1" applyProtection="1">
      <alignment horizontal="center" vertical="center" wrapText="1"/>
      <protection hidden="1"/>
    </xf>
    <xf numFmtId="0" fontId="7" fillId="20" borderId="84" xfId="0" applyFont="1" applyFill="1" applyBorder="1" applyAlignment="1" applyProtection="1">
      <alignment horizontal="center" vertical="center"/>
      <protection hidden="1"/>
    </xf>
    <xf numFmtId="0" fontId="7" fillId="20" borderId="7" xfId="0" applyFont="1" applyFill="1" applyBorder="1" applyAlignment="1" applyProtection="1">
      <alignment horizontal="center" vertical="center"/>
      <protection hidden="1"/>
    </xf>
    <xf numFmtId="0" fontId="7" fillId="20" borderId="85" xfId="0" applyFont="1" applyFill="1" applyBorder="1" applyAlignment="1" applyProtection="1">
      <alignment horizontal="center" vertical="center"/>
      <protection hidden="1"/>
    </xf>
    <xf numFmtId="0" fontId="5" fillId="16" borderId="86" xfId="0" applyFont="1" applyFill="1" applyBorder="1" applyAlignment="1" applyProtection="1">
      <alignment horizontal="center" vertical="center" wrapText="1"/>
      <protection hidden="1"/>
    </xf>
    <xf numFmtId="0" fontId="5" fillId="16" borderId="87" xfId="0" applyFont="1" applyFill="1" applyBorder="1" applyAlignment="1" applyProtection="1">
      <alignment horizontal="center" vertical="center" wrapText="1"/>
      <protection hidden="1"/>
    </xf>
    <xf numFmtId="0" fontId="5" fillId="16" borderId="73" xfId="0" applyFont="1" applyFill="1" applyBorder="1" applyAlignment="1" applyProtection="1">
      <alignment horizontal="center" vertical="center" wrapText="1"/>
      <protection hidden="1"/>
    </xf>
    <xf numFmtId="0" fontId="5" fillId="16" borderId="74" xfId="0" applyFont="1" applyFill="1" applyBorder="1" applyAlignment="1" applyProtection="1">
      <alignment horizontal="center" vertical="center" wrapText="1"/>
      <protection hidden="1"/>
    </xf>
    <xf numFmtId="0" fontId="22" fillId="11" borderId="75" xfId="0" applyFont="1" applyFill="1" applyBorder="1" applyAlignment="1" applyProtection="1">
      <alignment horizontal="center" vertical="center" wrapText="1"/>
      <protection hidden="1"/>
    </xf>
    <xf numFmtId="0" fontId="22" fillId="11" borderId="76" xfId="0" applyFont="1" applyFill="1" applyBorder="1" applyAlignment="1" applyProtection="1">
      <alignment horizontal="center" vertical="center" wrapText="1"/>
      <protection hidden="1"/>
    </xf>
    <xf numFmtId="0" fontId="22" fillId="11" borderId="77" xfId="0" applyFont="1" applyFill="1" applyBorder="1" applyAlignment="1" applyProtection="1">
      <alignment horizontal="center" vertical="center" wrapText="1"/>
      <protection hidden="1"/>
    </xf>
    <xf numFmtId="0" fontId="16" fillId="0" borderId="88" xfId="0" applyFont="1" applyFill="1" applyBorder="1" applyAlignment="1" applyProtection="1">
      <alignment horizontal="center" vertical="center" wrapText="1"/>
      <protection hidden="1"/>
    </xf>
    <xf numFmtId="0" fontId="16" fillId="0" borderId="89" xfId="0" applyFont="1" applyFill="1" applyBorder="1" applyAlignment="1" applyProtection="1">
      <alignment horizontal="center" vertical="center" wrapText="1"/>
      <protection hidden="1"/>
    </xf>
    <xf numFmtId="0" fontId="16" fillId="0" borderId="89" xfId="0" applyFont="1" applyBorder="1" applyAlignment="1" applyProtection="1">
      <alignment horizontal="center" vertical="center" wrapText="1"/>
      <protection hidden="1"/>
    </xf>
    <xf numFmtId="0" fontId="16" fillId="0" borderId="90" xfId="0" applyFont="1" applyBorder="1" applyAlignment="1" applyProtection="1">
      <alignment horizontal="justify" vertical="center" wrapText="1"/>
      <protection hidden="1"/>
    </xf>
    <xf numFmtId="0" fontId="16" fillId="0" borderId="91" xfId="0" applyFont="1" applyFill="1" applyBorder="1" applyAlignment="1" applyProtection="1">
      <alignment horizontal="center" vertical="center" wrapText="1"/>
      <protection hidden="1"/>
    </xf>
    <xf numFmtId="0" fontId="16" fillId="0" borderId="92" xfId="0" applyFont="1" applyBorder="1" applyAlignment="1" applyProtection="1">
      <alignment horizontal="justify" vertical="center" wrapText="1"/>
      <protection hidden="1"/>
    </xf>
    <xf numFmtId="0" fontId="16" fillId="0" borderId="61" xfId="0" applyFont="1" applyBorder="1" applyAlignment="1" applyProtection="1">
      <alignment horizontal="justify" vertical="center" wrapText="1"/>
      <protection hidden="1"/>
    </xf>
    <xf numFmtId="0" fontId="16" fillId="0" borderId="61" xfId="0" applyFont="1" applyFill="1" applyBorder="1" applyAlignment="1" applyProtection="1">
      <alignment horizontal="justify" vertical="center" wrapText="1"/>
      <protection hidden="1"/>
    </xf>
    <xf numFmtId="0" fontId="16" fillId="0" borderId="93" xfId="0" applyFont="1" applyFill="1" applyBorder="1" applyAlignment="1" applyProtection="1">
      <alignment horizontal="center" vertical="center" wrapText="1"/>
      <protection hidden="1"/>
    </xf>
    <xf numFmtId="0" fontId="16" fillId="0" borderId="94" xfId="0" applyFont="1" applyFill="1" applyBorder="1" applyAlignment="1" applyProtection="1">
      <alignment horizontal="center" vertical="center" wrapText="1"/>
      <protection hidden="1"/>
    </xf>
    <xf numFmtId="0" fontId="16" fillId="0" borderId="94" xfId="0" applyFont="1" applyBorder="1" applyAlignment="1" applyProtection="1">
      <alignment horizontal="center" vertical="center" wrapText="1"/>
      <protection hidden="1"/>
    </xf>
    <xf numFmtId="0" fontId="16" fillId="0" borderId="62" xfId="0" applyFont="1" applyBorder="1" applyAlignment="1" applyProtection="1">
      <alignment horizontal="justify" vertical="center" wrapText="1"/>
      <protection hidden="1"/>
    </xf>
    <xf numFmtId="0" fontId="16" fillId="0" borderId="64" xfId="0" applyFont="1" applyFill="1" applyBorder="1" applyAlignment="1" applyProtection="1">
      <alignment horizontal="center" vertical="center" wrapText="1"/>
      <protection hidden="1"/>
    </xf>
    <xf numFmtId="0" fontId="16" fillId="0" borderId="95" xfId="0" applyFont="1" applyFill="1" applyBorder="1" applyAlignment="1" applyProtection="1">
      <alignment horizontal="center" vertical="center" wrapText="1"/>
      <protection hidden="1"/>
    </xf>
    <xf numFmtId="0" fontId="16" fillId="0" borderId="95" xfId="0" applyFont="1" applyBorder="1" applyAlignment="1" applyProtection="1">
      <alignment horizontal="center" vertical="center" wrapText="1"/>
      <protection hidden="1"/>
    </xf>
    <xf numFmtId="0" fontId="16" fillId="0" borderId="63" xfId="0" applyFont="1" applyBorder="1" applyAlignment="1" applyProtection="1">
      <alignment horizontal="justify" vertical="center" wrapText="1"/>
      <protection hidden="1"/>
    </xf>
    <xf numFmtId="9" fontId="6" fillId="0" borderId="19" xfId="1" applyFont="1" applyBorder="1" applyAlignment="1" applyProtection="1">
      <alignment horizontal="center" vertical="center"/>
      <protection hidden="1"/>
    </xf>
    <xf numFmtId="9" fontId="6" fillId="0" borderId="19" xfId="1" applyFont="1" applyFill="1" applyBorder="1" applyAlignment="1" applyProtection="1">
      <alignment horizontal="center" vertical="center"/>
      <protection hidden="1"/>
    </xf>
    <xf numFmtId="9" fontId="6" fillId="0" borderId="19" xfId="1" applyFont="1" applyBorder="1" applyAlignment="1" applyProtection="1">
      <alignment horizontal="center" vertical="center" wrapText="1"/>
      <protection hidden="1"/>
    </xf>
    <xf numFmtId="9" fontId="6" fillId="30" borderId="19" xfId="1" applyFont="1" applyFill="1" applyBorder="1" applyAlignment="1" applyProtection="1">
      <alignment horizontal="center" vertical="center"/>
      <protection hidden="1"/>
    </xf>
    <xf numFmtId="9" fontId="6" fillId="0" borderId="24" xfId="1" applyFont="1" applyBorder="1" applyAlignment="1" applyProtection="1">
      <alignment horizontal="center" vertical="center"/>
      <protection hidden="1"/>
    </xf>
    <xf numFmtId="9" fontId="6" fillId="0" borderId="24" xfId="1" applyFont="1" applyFill="1" applyBorder="1" applyAlignment="1" applyProtection="1">
      <alignment horizontal="center" vertical="center"/>
      <protection hidden="1"/>
    </xf>
    <xf numFmtId="9" fontId="6" fillId="30" borderId="24" xfId="1" applyFont="1" applyFill="1" applyBorder="1" applyAlignment="1" applyProtection="1">
      <alignment horizontal="center" vertical="center"/>
      <protection hidden="1"/>
    </xf>
    <xf numFmtId="9" fontId="6" fillId="0" borderId="24" xfId="1" applyFont="1" applyBorder="1" applyAlignment="1" applyProtection="1">
      <alignment horizontal="center" vertical="center" wrapText="1"/>
      <protection hidden="1"/>
    </xf>
    <xf numFmtId="15" fontId="21" fillId="0" borderId="96" xfId="0" applyNumberFormat="1" applyFont="1" applyFill="1" applyBorder="1" applyAlignment="1" applyProtection="1">
      <alignment horizontal="center" vertical="center" wrapText="1"/>
      <protection hidden="1"/>
    </xf>
    <xf numFmtId="0" fontId="21" fillId="0" borderId="97" xfId="0" applyFont="1" applyFill="1" applyBorder="1" applyAlignment="1" applyProtection="1">
      <alignment horizontal="justify" vertical="center" wrapText="1"/>
      <protection hidden="1"/>
    </xf>
    <xf numFmtId="0" fontId="21" fillId="0" borderId="97" xfId="0" applyFont="1" applyFill="1" applyBorder="1" applyAlignment="1" applyProtection="1">
      <alignment horizontal="center" vertical="center" wrapText="1"/>
      <protection hidden="1"/>
    </xf>
    <xf numFmtId="2" fontId="6" fillId="0" borderId="97" xfId="0" applyNumberFormat="1" applyFont="1" applyFill="1" applyBorder="1" applyAlignment="1" applyProtection="1">
      <alignment horizontal="center" vertical="center" wrapText="1"/>
      <protection hidden="1"/>
    </xf>
    <xf numFmtId="164" fontId="6" fillId="0" borderId="97" xfId="0" applyNumberFormat="1" applyFont="1" applyFill="1" applyBorder="1" applyAlignment="1" applyProtection="1">
      <alignment horizontal="center" vertical="center" wrapText="1"/>
      <protection hidden="1"/>
    </xf>
    <xf numFmtId="9" fontId="6" fillId="0" borderId="97" xfId="1" applyFont="1" applyBorder="1" applyAlignment="1" applyProtection="1">
      <alignment horizontal="center" vertical="center"/>
      <protection hidden="1"/>
    </xf>
    <xf numFmtId="0" fontId="21" fillId="0" borderId="98" xfId="0" applyFont="1" applyFill="1" applyBorder="1" applyAlignment="1" applyProtection="1">
      <alignment horizontal="justify" vertical="center" wrapText="1"/>
      <protection hidden="1"/>
    </xf>
    <xf numFmtId="15" fontId="16" fillId="0" borderId="99" xfId="0" applyNumberFormat="1" applyFont="1" applyFill="1" applyBorder="1" applyAlignment="1" applyProtection="1">
      <alignment horizontal="center" vertical="center" wrapText="1"/>
      <protection hidden="1"/>
    </xf>
    <xf numFmtId="15" fontId="16" fillId="0" borderId="101" xfId="0" applyNumberFormat="1" applyFont="1" applyFill="1" applyBorder="1" applyAlignment="1" applyProtection="1">
      <alignment horizontal="center" vertical="center" wrapText="1"/>
      <protection hidden="1"/>
    </xf>
    <xf numFmtId="164" fontId="6" fillId="0" borderId="102" xfId="0" applyNumberFormat="1" applyFont="1" applyFill="1" applyBorder="1" applyAlignment="1" applyProtection="1">
      <alignment horizontal="center" vertical="center" wrapText="1"/>
      <protection hidden="1"/>
    </xf>
    <xf numFmtId="15" fontId="16" fillId="0" borderId="103" xfId="0" applyNumberFormat="1" applyFont="1" applyFill="1" applyBorder="1" applyAlignment="1" applyProtection="1">
      <alignment horizontal="center" vertical="center" wrapText="1"/>
      <protection hidden="1"/>
    </xf>
    <xf numFmtId="0" fontId="17" fillId="0" borderId="104" xfId="0" applyFont="1" applyFill="1" applyBorder="1" applyAlignment="1" applyProtection="1">
      <alignment horizontal="justify" vertical="center" wrapText="1"/>
      <protection hidden="1"/>
    </xf>
    <xf numFmtId="0" fontId="16" fillId="0" borderId="104" xfId="0" applyFont="1" applyFill="1" applyBorder="1" applyAlignment="1" applyProtection="1">
      <alignment horizontal="center" vertical="center" wrapText="1"/>
      <protection hidden="1"/>
    </xf>
    <xf numFmtId="2" fontId="6" fillId="0" borderId="104" xfId="0" applyNumberFormat="1" applyFont="1" applyFill="1" applyBorder="1" applyAlignment="1" applyProtection="1">
      <alignment horizontal="center" vertical="center" wrapText="1"/>
      <protection hidden="1"/>
    </xf>
    <xf numFmtId="164" fontId="6" fillId="0" borderId="105" xfId="0" applyNumberFormat="1" applyFont="1" applyFill="1" applyBorder="1" applyAlignment="1" applyProtection="1">
      <alignment horizontal="center" vertical="center" wrapText="1"/>
      <protection hidden="1"/>
    </xf>
    <xf numFmtId="9" fontId="6" fillId="0" borderId="99" xfId="1" applyFont="1" applyBorder="1" applyAlignment="1" applyProtection="1">
      <alignment horizontal="center" vertical="center"/>
      <protection hidden="1"/>
    </xf>
    <xf numFmtId="0" fontId="16" fillId="0" borderId="100" xfId="0" applyFont="1" applyFill="1" applyBorder="1" applyAlignment="1" applyProtection="1">
      <alignment horizontal="center" vertical="center" wrapText="1"/>
      <protection hidden="1"/>
    </xf>
    <xf numFmtId="9" fontId="6" fillId="0" borderId="101" xfId="1" applyFont="1" applyBorder="1" applyAlignment="1" applyProtection="1">
      <alignment horizontal="center" vertical="center"/>
      <protection hidden="1"/>
    </xf>
    <xf numFmtId="0" fontId="16" fillId="0" borderId="102" xfId="0" applyFont="1" applyFill="1" applyBorder="1" applyAlignment="1" applyProtection="1">
      <alignment horizontal="center" vertical="center" wrapText="1"/>
      <protection hidden="1"/>
    </xf>
    <xf numFmtId="9" fontId="6" fillId="0" borderId="101" xfId="1" applyFont="1" applyBorder="1" applyAlignment="1" applyProtection="1">
      <alignment horizontal="center" vertical="center" wrapText="1"/>
      <protection hidden="1"/>
    </xf>
    <xf numFmtId="9" fontId="6" fillId="0" borderId="101" xfId="1" applyFont="1" applyFill="1" applyBorder="1" applyAlignment="1" applyProtection="1">
      <alignment horizontal="center" vertical="center"/>
      <protection hidden="1"/>
    </xf>
    <xf numFmtId="9" fontId="6" fillId="0" borderId="101" xfId="1" applyFont="1" applyFill="1" applyBorder="1" applyAlignment="1" applyProtection="1">
      <alignment horizontal="center" vertical="center" wrapText="1"/>
      <protection hidden="1"/>
    </xf>
    <xf numFmtId="9" fontId="6" fillId="0" borderId="103" xfId="1" applyFont="1" applyFill="1" applyBorder="1" applyAlignment="1" applyProtection="1">
      <alignment horizontal="center" vertical="center"/>
      <protection hidden="1"/>
    </xf>
    <xf numFmtId="0" fontId="16" fillId="0" borderId="105" xfId="0" applyFont="1" applyFill="1" applyBorder="1" applyAlignment="1" applyProtection="1">
      <alignment horizontal="center" vertical="center" wrapText="1"/>
      <protection hidden="1"/>
    </xf>
    <xf numFmtId="15" fontId="16" fillId="0" borderId="106" xfId="0" applyNumberFormat="1" applyFont="1" applyFill="1" applyBorder="1" applyAlignment="1" applyProtection="1">
      <alignment horizontal="center" vertical="center" wrapText="1"/>
      <protection hidden="1"/>
    </xf>
    <xf numFmtId="0" fontId="16" fillId="0" borderId="107" xfId="0" applyFont="1" applyFill="1" applyBorder="1" applyAlignment="1" applyProtection="1">
      <alignment horizontal="justify" vertical="center" wrapText="1"/>
      <protection hidden="1"/>
    </xf>
    <xf numFmtId="0" fontId="16" fillId="0" borderId="107" xfId="0" applyFont="1" applyFill="1" applyBorder="1" applyAlignment="1" applyProtection="1">
      <alignment horizontal="center" vertical="center" wrapText="1"/>
      <protection hidden="1"/>
    </xf>
    <xf numFmtId="2" fontId="6" fillId="0" borderId="107" xfId="0" applyNumberFormat="1" applyFont="1" applyFill="1" applyBorder="1" applyAlignment="1" applyProtection="1">
      <alignment horizontal="center" vertical="center" wrapText="1"/>
      <protection hidden="1"/>
    </xf>
    <xf numFmtId="164" fontId="6" fillId="0" borderId="108" xfId="0" applyNumberFormat="1" applyFont="1" applyFill="1" applyBorder="1" applyAlignment="1" applyProtection="1">
      <alignment horizontal="center" vertical="center" wrapText="1"/>
      <protection hidden="1"/>
    </xf>
    <xf numFmtId="0" fontId="16" fillId="0" borderId="104" xfId="0" applyFont="1" applyFill="1" applyBorder="1" applyAlignment="1" applyProtection="1">
      <alignment horizontal="justify" vertical="center" wrapText="1"/>
      <protection hidden="1"/>
    </xf>
    <xf numFmtId="9" fontId="6" fillId="0" borderId="106" xfId="1" applyFont="1" applyFill="1" applyBorder="1" applyAlignment="1" applyProtection="1">
      <alignment horizontal="center" vertical="center"/>
      <protection hidden="1"/>
    </xf>
    <xf numFmtId="0" fontId="17" fillId="0" borderId="107" xfId="0" applyFont="1" applyFill="1" applyBorder="1" applyAlignment="1" applyProtection="1">
      <alignment horizontal="justify" vertical="center" wrapText="1"/>
      <protection hidden="1"/>
    </xf>
    <xf numFmtId="0" fontId="16" fillId="0" borderId="108" xfId="0" applyFont="1" applyFill="1" applyBorder="1" applyAlignment="1" applyProtection="1">
      <alignment horizontal="center" vertical="center" wrapText="1"/>
      <protection hidden="1"/>
    </xf>
    <xf numFmtId="0" fontId="6" fillId="0" borderId="109" xfId="0" applyFont="1" applyBorder="1" applyAlignment="1" applyProtection="1">
      <alignment horizontal="justify" vertical="center" wrapText="1"/>
      <protection hidden="1"/>
    </xf>
    <xf numFmtId="0" fontId="6" fillId="0" borderId="110" xfId="0" applyFont="1" applyBorder="1" applyAlignment="1" applyProtection="1">
      <alignment horizontal="center" vertical="center" wrapText="1"/>
      <protection hidden="1"/>
    </xf>
    <xf numFmtId="0" fontId="7" fillId="19" borderId="80" xfId="0" applyFont="1" applyFill="1" applyBorder="1" applyAlignment="1" applyProtection="1">
      <alignment horizontal="center" vertical="center" wrapText="1"/>
      <protection hidden="1"/>
    </xf>
    <xf numFmtId="0" fontId="7" fillId="19" borderId="82" xfId="0" applyFont="1" applyFill="1" applyBorder="1" applyAlignment="1" applyProtection="1">
      <alignment horizontal="center" vertical="center" wrapText="1"/>
      <protection hidden="1"/>
    </xf>
    <xf numFmtId="0" fontId="5" fillId="15" borderId="71" xfId="0" applyFont="1" applyFill="1" applyBorder="1" applyAlignment="1" applyProtection="1">
      <alignment horizontal="center" vertical="center" wrapText="1"/>
      <protection hidden="1"/>
    </xf>
    <xf numFmtId="0" fontId="5" fillId="15" borderId="72" xfId="0" applyFont="1" applyFill="1" applyBorder="1" applyAlignment="1" applyProtection="1">
      <alignment horizontal="center" vertical="center" wrapText="1"/>
      <protection hidden="1"/>
    </xf>
    <xf numFmtId="0" fontId="5" fillId="15" borderId="73" xfId="0" applyFont="1" applyFill="1" applyBorder="1" applyAlignment="1" applyProtection="1">
      <alignment horizontal="center" vertical="center" wrapText="1"/>
      <protection hidden="1"/>
    </xf>
    <xf numFmtId="0" fontId="5" fillId="15" borderId="74" xfId="0" applyFont="1" applyFill="1" applyBorder="1" applyAlignment="1" applyProtection="1">
      <alignment horizontal="center" vertical="center" wrapText="1"/>
      <protection hidden="1"/>
    </xf>
    <xf numFmtId="0" fontId="22" fillId="8" borderId="111" xfId="0" applyFont="1" applyFill="1" applyBorder="1" applyAlignment="1" applyProtection="1">
      <alignment horizontal="center" vertical="center" wrapText="1"/>
      <protection hidden="1"/>
    </xf>
    <xf numFmtId="0" fontId="22" fillId="8" borderId="112" xfId="0" applyFont="1" applyFill="1" applyBorder="1" applyAlignment="1" applyProtection="1">
      <alignment horizontal="center" vertical="center" wrapText="1"/>
      <protection hidden="1"/>
    </xf>
    <xf numFmtId="0" fontId="6" fillId="0" borderId="66"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5" fillId="0" borderId="64" xfId="0" applyFont="1" applyBorder="1" applyAlignment="1" applyProtection="1">
      <alignment horizontal="justify" vertical="center" wrapText="1"/>
      <protection hidden="1"/>
    </xf>
    <xf numFmtId="15" fontId="6" fillId="0" borderId="24" xfId="0" applyNumberFormat="1" applyFont="1" applyFill="1" applyBorder="1" applyAlignment="1" applyProtection="1">
      <alignment horizontal="center" vertical="center" wrapText="1"/>
      <protection hidden="1"/>
    </xf>
    <xf numFmtId="0" fontId="6" fillId="0" borderId="24" xfId="0" applyFont="1" applyBorder="1" applyProtection="1">
      <protection hidden="1"/>
    </xf>
    <xf numFmtId="0" fontId="6" fillId="0" borderId="25" xfId="0" applyFont="1" applyBorder="1" applyProtection="1">
      <protection hidden="1"/>
    </xf>
    <xf numFmtId="0" fontId="6" fillId="0" borderId="113" xfId="0" applyFont="1" applyBorder="1" applyAlignment="1" applyProtection="1">
      <alignment horizontal="center" vertical="center" wrapText="1"/>
      <protection hidden="1"/>
    </xf>
    <xf numFmtId="0" fontId="6" fillId="0" borderId="97" xfId="0" applyFont="1" applyBorder="1" applyAlignment="1" applyProtection="1">
      <alignment horizontal="center" vertical="center" wrapText="1"/>
      <protection hidden="1"/>
    </xf>
    <xf numFmtId="9" fontId="6" fillId="0" borderId="97" xfId="0" applyNumberFormat="1" applyFont="1" applyBorder="1" applyAlignment="1" applyProtection="1">
      <alignment horizontal="center" vertical="center" wrapText="1"/>
      <protection hidden="1"/>
    </xf>
    <xf numFmtId="9" fontId="6" fillId="0" borderId="97" xfId="1" applyNumberFormat="1" applyFont="1" applyBorder="1" applyAlignment="1" applyProtection="1">
      <alignment horizontal="center" vertical="center" wrapText="1"/>
      <protection hidden="1"/>
    </xf>
    <xf numFmtId="15" fontId="6" fillId="0" borderId="97" xfId="0" applyNumberFormat="1" applyFont="1" applyBorder="1" applyAlignment="1" applyProtection="1">
      <alignment horizontal="center" vertical="center" wrapText="1"/>
      <protection hidden="1"/>
    </xf>
    <xf numFmtId="0" fontId="6" fillId="0" borderId="97" xfId="0" applyFont="1" applyFill="1" applyBorder="1" applyAlignment="1" applyProtection="1">
      <alignment horizontal="center" vertical="center" wrapText="1"/>
      <protection hidden="1"/>
    </xf>
    <xf numFmtId="0" fontId="6" fillId="0" borderId="114" xfId="0" applyFont="1" applyBorder="1" applyAlignment="1" applyProtection="1">
      <alignment horizontal="center" vertical="center" wrapText="1"/>
      <protection hidden="1"/>
    </xf>
    <xf numFmtId="0" fontId="8" fillId="0" borderId="99" xfId="0" applyFont="1" applyFill="1" applyBorder="1" applyAlignment="1" applyProtection="1">
      <alignment horizontal="center" vertical="center" wrapText="1"/>
      <protection hidden="1"/>
    </xf>
    <xf numFmtId="0" fontId="6" fillId="0" borderId="100" xfId="0" applyFont="1" applyFill="1" applyBorder="1" applyAlignment="1" applyProtection="1">
      <alignment horizontal="center" vertical="center" wrapText="1"/>
      <protection hidden="1"/>
    </xf>
    <xf numFmtId="0" fontId="8" fillId="0" borderId="101" xfId="0" applyFont="1" applyFill="1" applyBorder="1" applyAlignment="1" applyProtection="1">
      <alignment horizontal="center" vertical="center" wrapText="1"/>
      <protection hidden="1"/>
    </xf>
    <xf numFmtId="0" fontId="6" fillId="0" borderId="102" xfId="0" applyFont="1" applyFill="1" applyBorder="1" applyAlignment="1" applyProtection="1">
      <alignment horizontal="center" vertical="center" wrapText="1"/>
      <protection hidden="1"/>
    </xf>
    <xf numFmtId="0" fontId="8" fillId="0" borderId="101" xfId="0" applyFont="1" applyFill="1" applyBorder="1" applyAlignment="1" applyProtection="1">
      <alignment horizontal="justify" vertical="center" wrapText="1"/>
      <protection hidden="1"/>
    </xf>
    <xf numFmtId="0" fontId="6" fillId="0" borderId="102" xfId="0" applyFont="1" applyBorder="1" applyAlignment="1" applyProtection="1">
      <alignment horizontal="center" vertical="center" wrapText="1"/>
      <protection hidden="1"/>
    </xf>
    <xf numFmtId="0" fontId="6" fillId="0" borderId="101" xfId="0" applyFont="1" applyBorder="1" applyAlignment="1" applyProtection="1">
      <alignment horizontal="justify" vertical="center" wrapText="1"/>
      <protection hidden="1"/>
    </xf>
    <xf numFmtId="0" fontId="6" fillId="0" borderId="101" xfId="0" applyFont="1" applyFill="1" applyBorder="1" applyAlignment="1" applyProtection="1">
      <alignment horizontal="justify" vertical="center"/>
      <protection hidden="1"/>
    </xf>
    <xf numFmtId="0" fontId="6" fillId="0" borderId="101" xfId="0" applyFont="1" applyFill="1" applyBorder="1" applyAlignment="1" applyProtection="1">
      <alignment horizontal="justify" vertical="center" wrapText="1"/>
      <protection hidden="1"/>
    </xf>
    <xf numFmtId="0" fontId="6" fillId="0" borderId="103" xfId="0" applyFont="1" applyBorder="1" applyAlignment="1" applyProtection="1">
      <alignment horizontal="center" vertical="center" wrapText="1"/>
      <protection hidden="1"/>
    </xf>
    <xf numFmtId="0" fontId="6" fillId="0" borderId="104" xfId="0" applyFont="1" applyBorder="1" applyAlignment="1" applyProtection="1">
      <alignment horizontal="center" vertical="center" wrapText="1"/>
      <protection hidden="1"/>
    </xf>
    <xf numFmtId="9" fontId="6" fillId="0" borderId="104" xfId="0" applyNumberFormat="1" applyFont="1" applyBorder="1" applyAlignment="1" applyProtection="1">
      <alignment horizontal="center" vertical="center" wrapText="1"/>
      <protection hidden="1"/>
    </xf>
    <xf numFmtId="9" fontId="6" fillId="0" borderId="104" xfId="1" applyNumberFormat="1" applyFont="1" applyBorder="1" applyAlignment="1" applyProtection="1">
      <alignment horizontal="center" vertical="center" wrapText="1"/>
      <protection hidden="1"/>
    </xf>
    <xf numFmtId="15" fontId="6" fillId="0" borderId="104" xfId="0" applyNumberFormat="1" applyFont="1" applyBorder="1" applyAlignment="1" applyProtection="1">
      <alignment horizontal="center" vertical="center" wrapText="1"/>
      <protection hidden="1"/>
    </xf>
    <xf numFmtId="0" fontId="6" fillId="0" borderId="104" xfId="0" applyFont="1" applyFill="1" applyBorder="1" applyAlignment="1" applyProtection="1">
      <alignment horizontal="center" vertical="center" wrapText="1"/>
      <protection hidden="1"/>
    </xf>
    <xf numFmtId="0" fontId="6" fillId="0" borderId="105" xfId="0" applyFont="1" applyBorder="1" applyAlignment="1" applyProtection="1">
      <alignment horizontal="center" vertical="center" wrapText="1"/>
      <protection hidden="1"/>
    </xf>
    <xf numFmtId="0" fontId="6" fillId="0" borderId="106" xfId="0" applyFont="1" applyBorder="1" applyAlignment="1" applyProtection="1">
      <alignment horizontal="justify" vertical="center" wrapText="1"/>
      <protection hidden="1"/>
    </xf>
    <xf numFmtId="0" fontId="6" fillId="0" borderId="107" xfId="0" applyFont="1" applyBorder="1" applyAlignment="1" applyProtection="1">
      <alignment horizontal="center" vertical="center" wrapText="1"/>
      <protection hidden="1"/>
    </xf>
    <xf numFmtId="9" fontId="6" fillId="0" borderId="107" xfId="1" applyNumberFormat="1" applyFont="1" applyBorder="1" applyAlignment="1" applyProtection="1">
      <alignment horizontal="center" vertical="center" wrapText="1"/>
      <protection hidden="1"/>
    </xf>
    <xf numFmtId="15" fontId="6" fillId="0" borderId="107" xfId="0" applyNumberFormat="1" applyFont="1" applyBorder="1" applyAlignment="1" applyProtection="1">
      <alignment horizontal="center" vertical="center" wrapText="1"/>
      <protection hidden="1"/>
    </xf>
    <xf numFmtId="0" fontId="6" fillId="0" borderId="107" xfId="0" applyFont="1" applyFill="1" applyBorder="1" applyAlignment="1" applyProtection="1">
      <alignment horizontal="center" vertical="center" wrapText="1"/>
      <protection hidden="1"/>
    </xf>
    <xf numFmtId="0" fontId="6" fillId="0" borderId="108" xfId="0" applyFont="1" applyBorder="1" applyAlignment="1" applyProtection="1">
      <alignment horizontal="center" vertical="center" wrapText="1"/>
      <protection hidden="1"/>
    </xf>
    <xf numFmtId="0" fontId="5" fillId="0" borderId="101" xfId="0" applyFont="1" applyFill="1" applyBorder="1" applyAlignment="1" applyProtection="1">
      <alignment horizontal="justify" vertical="center" wrapText="1"/>
      <protection hidden="1"/>
    </xf>
    <xf numFmtId="0" fontId="6" fillId="10" borderId="101" xfId="0" applyFont="1" applyFill="1" applyBorder="1" applyAlignment="1" applyProtection="1">
      <alignment horizontal="justify" vertical="center" wrapText="1"/>
      <protection hidden="1"/>
    </xf>
    <xf numFmtId="0" fontId="10" fillId="0" borderId="101" xfId="0" applyFont="1" applyBorder="1" applyAlignment="1" applyProtection="1">
      <alignment horizontal="justify" vertical="center" wrapText="1"/>
      <protection hidden="1"/>
    </xf>
    <xf numFmtId="0" fontId="10" fillId="0" borderId="102" xfId="0" applyFont="1" applyBorder="1" applyAlignment="1" applyProtection="1">
      <alignment horizontal="center" vertical="center" wrapText="1"/>
      <protection hidden="1"/>
    </xf>
    <xf numFmtId="0" fontId="8" fillId="0" borderId="101" xfId="0" applyFont="1" applyBorder="1" applyAlignment="1" applyProtection="1">
      <alignment horizontal="justify" vertical="center" wrapText="1"/>
      <protection hidden="1"/>
    </xf>
    <xf numFmtId="0" fontId="10" fillId="0" borderId="103" xfId="0" applyFont="1" applyBorder="1" applyAlignment="1" applyProtection="1">
      <alignment horizontal="justify" vertical="center" wrapText="1"/>
      <protection hidden="1"/>
    </xf>
    <xf numFmtId="0" fontId="10" fillId="0" borderId="104" xfId="0" applyFont="1" applyBorder="1" applyAlignment="1" applyProtection="1">
      <alignment horizontal="justify" vertical="center" wrapText="1"/>
      <protection hidden="1"/>
    </xf>
    <xf numFmtId="0" fontId="10" fillId="0" borderId="104" xfId="0" applyFont="1" applyBorder="1" applyAlignment="1" applyProtection="1">
      <alignment horizontal="center" vertical="center" wrapText="1"/>
      <protection hidden="1"/>
    </xf>
    <xf numFmtId="164" fontId="10" fillId="0" borderId="104" xfId="1" applyNumberFormat="1" applyFont="1" applyBorder="1" applyAlignment="1" applyProtection="1">
      <alignment horizontal="center" vertical="center" wrapText="1"/>
      <protection hidden="1"/>
    </xf>
    <xf numFmtId="15" fontId="10" fillId="0" borderId="104" xfId="0" applyNumberFormat="1" applyFont="1" applyBorder="1" applyAlignment="1" applyProtection="1">
      <alignment horizontal="center" vertical="center" wrapText="1"/>
      <protection hidden="1"/>
    </xf>
    <xf numFmtId="0" fontId="10" fillId="0" borderId="105" xfId="0" applyFont="1" applyBorder="1" applyAlignment="1" applyProtection="1">
      <alignment horizontal="center" vertical="center" wrapText="1"/>
      <protection hidden="1"/>
    </xf>
    <xf numFmtId="0" fontId="8" fillId="0" borderId="97" xfId="0" applyFont="1" applyBorder="1" applyAlignment="1" applyProtection="1">
      <alignment horizontal="center" vertical="center" wrapText="1"/>
      <protection hidden="1"/>
    </xf>
    <xf numFmtId="0" fontId="6" fillId="0" borderId="99" xfId="0" applyFont="1" applyBorder="1" applyAlignment="1" applyProtection="1">
      <alignment horizontal="center" vertical="center" wrapText="1"/>
      <protection hidden="1"/>
    </xf>
    <xf numFmtId="0" fontId="6" fillId="0" borderId="100" xfId="0" applyFont="1" applyBorder="1" applyAlignment="1" applyProtection="1">
      <alignment horizontal="center" vertical="center" wrapText="1"/>
      <protection hidden="1"/>
    </xf>
    <xf numFmtId="0" fontId="6" fillId="0" borderId="101" xfId="0" applyFont="1" applyBorder="1" applyAlignment="1" applyProtection="1">
      <alignment horizontal="center" vertical="center" wrapText="1"/>
      <protection hidden="1"/>
    </xf>
    <xf numFmtId="0" fontId="8" fillId="0" borderId="102" xfId="0" applyFont="1" applyFill="1" applyBorder="1" applyAlignment="1" applyProtection="1">
      <alignment horizontal="center" vertical="center" wrapText="1"/>
      <protection hidden="1"/>
    </xf>
    <xf numFmtId="0" fontId="6" fillId="0" borderId="101" xfId="0" applyFont="1" applyFill="1" applyBorder="1" applyAlignment="1" applyProtection="1">
      <alignment horizontal="center" vertical="center" wrapText="1"/>
      <protection hidden="1"/>
    </xf>
    <xf numFmtId="0" fontId="8" fillId="0" borderId="104" xfId="0" applyFont="1" applyBorder="1" applyAlignment="1" applyProtection="1">
      <alignment horizontal="center" vertical="center" wrapText="1"/>
      <protection hidden="1"/>
    </xf>
    <xf numFmtId="0" fontId="6" fillId="0" borderId="106" xfId="0" applyFont="1" applyBorder="1" applyAlignment="1" applyProtection="1">
      <alignment horizontal="center" vertical="center" wrapText="1"/>
      <protection hidden="1"/>
    </xf>
    <xf numFmtId="0" fontId="6" fillId="0" borderId="102" xfId="0" applyFont="1" applyFill="1" applyBorder="1" applyAlignment="1" applyProtection="1">
      <alignment horizontal="justify" vertical="center" wrapText="1"/>
      <protection hidden="1"/>
    </xf>
    <xf numFmtId="0" fontId="8" fillId="0" borderId="102" xfId="0" applyFont="1" applyFill="1" applyBorder="1" applyAlignment="1" applyProtection="1">
      <alignment horizontal="justify" vertical="center" wrapText="1"/>
      <protection hidden="1"/>
    </xf>
    <xf numFmtId="0" fontId="10" fillId="0" borderId="102" xfId="0" applyFont="1" applyBorder="1" applyAlignment="1" applyProtection="1">
      <alignment horizontal="justify" vertical="center" wrapText="1"/>
      <protection hidden="1"/>
    </xf>
    <xf numFmtId="0" fontId="10" fillId="0" borderId="104" xfId="0" applyFont="1" applyBorder="1" applyAlignment="1" applyProtection="1">
      <alignment horizontal="justify" vertical="center"/>
      <protection hidden="1"/>
    </xf>
    <xf numFmtId="0" fontId="10" fillId="0" borderId="105" xfId="0" applyFont="1" applyBorder="1" applyAlignment="1" applyProtection="1">
      <alignment horizontal="justify" vertical="center" wrapText="1"/>
      <protection hidden="1"/>
    </xf>
    <xf numFmtId="0" fontId="5" fillId="9" borderId="115" xfId="0" applyFont="1" applyFill="1" applyBorder="1" applyAlignment="1" applyProtection="1">
      <alignment horizontal="center" vertical="center" wrapText="1"/>
      <protection hidden="1"/>
    </xf>
    <xf numFmtId="0" fontId="22" fillId="27" borderId="116" xfId="0" applyFont="1" applyFill="1" applyBorder="1" applyAlignment="1" applyProtection="1">
      <alignment horizontal="center" vertical="center" wrapText="1"/>
      <protection hidden="1"/>
    </xf>
    <xf numFmtId="0" fontId="5" fillId="27" borderId="117" xfId="0" applyFont="1" applyFill="1" applyBorder="1" applyAlignment="1" applyProtection="1">
      <alignment horizontal="center" vertical="center" wrapText="1"/>
      <protection hidden="1"/>
    </xf>
    <xf numFmtId="164" fontId="6" fillId="0" borderId="118" xfId="0" applyNumberFormat="1" applyFont="1" applyFill="1" applyBorder="1" applyAlignment="1" applyProtection="1">
      <alignment horizontal="center" vertical="center" wrapText="1"/>
      <protection hidden="1"/>
    </xf>
    <xf numFmtId="164" fontId="6" fillId="0" borderId="119" xfId="0" applyNumberFormat="1" applyFont="1" applyFill="1" applyBorder="1" applyAlignment="1" applyProtection="1">
      <alignment horizontal="center" vertical="center" wrapText="1"/>
      <protection hidden="1"/>
    </xf>
  </cellXfs>
  <cellStyles count="7">
    <cellStyle name="Normal" xfId="0" builtinId="0"/>
    <cellStyle name="Normal 2" xfId="2"/>
    <cellStyle name="Normal 2 2" xfId="3"/>
    <cellStyle name="Normal 3" xfId="5"/>
    <cellStyle name="Normal 5" xfId="4"/>
    <cellStyle name="Porcentaje" xfId="1" builtinId="5"/>
    <cellStyle name="Porcentual 10" xfId="6"/>
  </cellStyles>
  <dxfs count="132">
    <dxf>
      <font>
        <b/>
        <i val="0"/>
        <strike val="0"/>
        <color theme="0"/>
      </font>
      <fill>
        <patternFill>
          <bgColor rgb="FFC00000"/>
        </patternFill>
      </fill>
    </dxf>
    <dxf>
      <font>
        <b/>
        <i val="0"/>
        <strike val="0"/>
        <color theme="0"/>
      </font>
      <fill>
        <patternFill>
          <bgColor theme="6" tint="-0.499984740745262"/>
        </patternFill>
      </fill>
    </dxf>
    <dxf>
      <fill>
        <patternFill>
          <bgColor rgb="FFC00000"/>
        </patternFill>
      </fill>
    </dxf>
    <dxf>
      <fill>
        <patternFill>
          <bgColor rgb="FF00B050"/>
        </patternFill>
      </fill>
    </dxf>
    <dxf>
      <font>
        <b/>
        <i val="0"/>
        <strike val="0"/>
        <color theme="0"/>
      </font>
      <fill>
        <patternFill>
          <bgColor rgb="FFC00000"/>
        </patternFill>
      </fill>
    </dxf>
    <dxf>
      <font>
        <b/>
        <i val="0"/>
        <strike val="0"/>
        <color theme="0"/>
      </font>
      <fill>
        <patternFill>
          <bgColor theme="6" tint="-0.499984740745262"/>
        </patternFill>
      </fill>
    </dxf>
    <dxf>
      <fill>
        <patternFill>
          <bgColor rgb="FFC00000"/>
        </patternFill>
      </fill>
    </dxf>
    <dxf>
      <fill>
        <patternFill>
          <bgColor rgb="FF00B050"/>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ill>
        <patternFill>
          <bgColor rgb="FFC00000"/>
        </patternFill>
      </fill>
    </dxf>
    <dxf>
      <fill>
        <patternFill>
          <bgColor rgb="FF00B050"/>
        </patternFill>
      </fill>
    </dxf>
    <dxf>
      <font>
        <b/>
        <i val="0"/>
        <strike val="0"/>
        <color theme="0"/>
      </font>
      <fill>
        <patternFill>
          <bgColor rgb="FFC00000"/>
        </patternFill>
      </fill>
    </dxf>
    <dxf>
      <font>
        <b/>
        <i val="0"/>
        <strike val="0"/>
        <color theme="0"/>
      </font>
      <fill>
        <patternFill>
          <bgColor theme="6" tint="-0.499984740745262"/>
        </patternFill>
      </fill>
    </dxf>
    <dxf>
      <fill>
        <patternFill>
          <bgColor rgb="FFC00000"/>
        </patternFill>
      </fill>
    </dxf>
    <dxf>
      <fill>
        <patternFill>
          <bgColor rgb="FF00B05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auto="1"/>
      </font>
      <fill>
        <patternFill>
          <bgColor rgb="FFFFC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ill>
        <patternFill>
          <bgColor rgb="FFC00000"/>
        </patternFill>
      </fill>
    </dxf>
    <dxf>
      <fill>
        <patternFill>
          <bgColor rgb="FF00B050"/>
        </patternFill>
      </fill>
    </dxf>
    <dxf>
      <font>
        <b val="0"/>
        <i/>
      </font>
      <fill>
        <patternFill>
          <bgColor theme="9" tint="-0.24994659260841701"/>
        </patternFill>
      </fill>
    </dxf>
    <dxf>
      <font>
        <strike val="0"/>
        <color theme="0"/>
      </font>
      <fill>
        <patternFill>
          <bgColor theme="6" tint="-0.499984740745262"/>
        </patternFill>
      </fill>
    </dxf>
    <dxf>
      <font>
        <strike val="0"/>
        <color auto="1"/>
      </font>
      <fill>
        <patternFill>
          <bgColor rgb="FFFFC000"/>
        </patternFill>
      </fill>
    </dxf>
    <dxf>
      <font>
        <strike val="0"/>
        <color theme="0"/>
      </font>
      <fill>
        <patternFill>
          <bgColor rgb="FFC00000"/>
        </patternFill>
      </fill>
    </dxf>
    <dxf>
      <font>
        <b/>
        <i val="0"/>
        <strike val="0"/>
        <color theme="0"/>
      </font>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148167</xdr:rowOff>
    </xdr:from>
    <xdr:to>
      <xdr:col>2</xdr:col>
      <xdr:colOff>148166</xdr:colOff>
      <xdr:row>3</xdr:row>
      <xdr:rowOff>52917</xdr:rowOff>
    </xdr:to>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48167"/>
          <a:ext cx="1333501" cy="698500"/>
        </a:xfrm>
        <a:prstGeom prst="rect">
          <a:avLst/>
        </a:prstGeom>
      </xdr:spPr>
    </xdr:pic>
    <xdr:clientData/>
  </xdr:twoCellAnchor>
  <xdr:twoCellAnchor editAs="oneCell">
    <xdr:from>
      <xdr:col>64</xdr:col>
      <xdr:colOff>57151</xdr:colOff>
      <xdr:row>0</xdr:row>
      <xdr:rowOff>137584</xdr:rowOff>
    </xdr:from>
    <xdr:to>
      <xdr:col>64</xdr:col>
      <xdr:colOff>1485901</xdr:colOff>
      <xdr:row>2</xdr:row>
      <xdr:rowOff>200025</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570351" y="137584"/>
          <a:ext cx="1428750" cy="5958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zon\Documents\UAECOBB1\Auditor&#237;as%202013\Plan%20de%20mejoramiento\Plan%20mejoramiento-011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2018\PM\PM_2018\I%20SEGUIMIENTO%202018\CCSE-FT-019%20PLAN%20DE%20MEJORAMIENTO_2018_OCI_CONSOLID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8/PM/PM_2018/I%20SEGUIMIENTO%202018/CCSE-FT-019%20PLAN%20DE%20MEJORAMIENTO_2018_OCI_CONSOLID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8/PM/PM_2018/CCSE-FT-001%20DERECHOS%20DE%20AUTO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8/PM/Matriz_PM_CIC%20Planeaci&#243;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moralesp\Downloads\CCSE-FT-001%20ADMIN.ACCIONES%20C.YP.-Sub.Admin%20Mayo3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PM 2018_EXTERNO"/>
      <sheetName val="Datos"/>
      <sheetName val="Datos."/>
    </sheetNames>
    <sheetDataSet>
      <sheetData sheetId="0"/>
      <sheetData sheetId="1"/>
      <sheetData sheetId="2"/>
      <sheetData sheetId="3">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v>0</v>
          </cell>
          <cell r="H51">
            <v>0</v>
          </cell>
        </row>
        <row r="52">
          <cell r="G52">
            <v>0</v>
          </cell>
          <cell r="H52">
            <v>0</v>
          </cell>
        </row>
        <row r="53">
          <cell r="G53">
            <v>0</v>
          </cell>
          <cell r="H53">
            <v>0</v>
          </cell>
        </row>
        <row r="54">
          <cell r="G54">
            <v>0</v>
          </cell>
          <cell r="H54">
            <v>0</v>
          </cell>
        </row>
        <row r="55">
          <cell r="G55">
            <v>0</v>
          </cell>
          <cell r="H55">
            <v>0</v>
          </cell>
        </row>
        <row r="56">
          <cell r="G56">
            <v>0</v>
          </cell>
        </row>
        <row r="57">
          <cell r="G57">
            <v>0</v>
          </cell>
          <cell r="H57">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s>
    <sheetDataSet>
      <sheetData sheetId="0" refreshError="1"/>
      <sheetData sheetId="1">
        <row r="2">
          <cell r="A2" t="str">
            <v>Planeación Estratégica (Estratégico)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M129"/>
  <sheetViews>
    <sheetView tabSelected="1" topLeftCell="AF1" zoomScaleNormal="100" workbookViewId="0">
      <selection activeCell="AN10" sqref="AN10"/>
    </sheetView>
  </sheetViews>
  <sheetFormatPr baseColWidth="10" defaultRowHeight="12.75" x14ac:dyDescent="0.2"/>
  <cols>
    <col min="1" max="1" width="10.85546875" style="83" customWidth="1"/>
    <col min="2" max="2" width="11.42578125" style="83" customWidth="1"/>
    <col min="3" max="3" width="13" style="83" customWidth="1"/>
    <col min="4" max="4" width="19.85546875" style="82" bestFit="1" customWidth="1"/>
    <col min="5" max="5" width="13.42578125" style="82" customWidth="1"/>
    <col min="6" max="6" width="16.5703125" style="82" bestFit="1" customWidth="1"/>
    <col min="7" max="7" width="48.42578125" style="82" customWidth="1"/>
    <col min="8" max="8" width="20.7109375" style="82" customWidth="1"/>
    <col min="9" max="9" width="21.140625" style="82" customWidth="1"/>
    <col min="10" max="10" width="33.28515625" style="83" customWidth="1"/>
    <col min="11" max="11" width="10.5703125" style="83" customWidth="1"/>
    <col min="12" max="12" width="10.7109375" style="83" customWidth="1"/>
    <col min="13" max="13" width="20.42578125" style="83" bestFit="1" customWidth="1"/>
    <col min="14" max="14" width="25.28515625" style="82" customWidth="1"/>
    <col min="15" max="16" width="10.7109375" style="83" customWidth="1"/>
    <col min="17" max="17" width="12.28515625" style="83" customWidth="1"/>
    <col min="18" max="20" width="14" style="82" customWidth="1"/>
    <col min="21" max="21" width="14.85546875" style="82" customWidth="1"/>
    <col min="22" max="22" width="12.7109375" style="81" hidden="1" customWidth="1"/>
    <col min="23" max="23" width="52.7109375" style="81" hidden="1" customWidth="1"/>
    <col min="24" max="24" width="14.28515625" style="81" hidden="1" customWidth="1"/>
    <col min="25" max="25" width="12.7109375" style="81" hidden="1" customWidth="1"/>
    <col min="26" max="28" width="16.7109375" style="81" hidden="1" customWidth="1"/>
    <col min="29" max="29" width="15.140625" style="81" hidden="1" customWidth="1"/>
    <col min="30" max="30" width="74.7109375" style="83" customWidth="1"/>
    <col min="31" max="31" width="18.7109375" style="83" customWidth="1"/>
    <col min="32" max="32" width="12.7109375" style="154" customWidth="1"/>
    <col min="33" max="33" width="52.85546875" style="154" customWidth="1"/>
    <col min="34" max="34" width="14.28515625" style="142" customWidth="1"/>
    <col min="35" max="35" width="13.7109375" style="142" customWidth="1"/>
    <col min="36" max="36" width="16.7109375" style="142" customWidth="1"/>
    <col min="37" max="37" width="16.7109375" style="156" hidden="1" customWidth="1"/>
    <col min="38" max="38" width="12.42578125" style="156" hidden="1" customWidth="1"/>
    <col min="39" max="39" width="18.140625" style="143" customWidth="1"/>
    <col min="40" max="40" width="90.7109375" style="154" customWidth="1"/>
    <col min="41" max="41" width="18.7109375" style="142" customWidth="1"/>
    <col min="42" max="42" width="12.7109375" style="85" hidden="1" customWidth="1"/>
    <col min="43" max="43" width="52.7109375" style="85" hidden="1" customWidth="1"/>
    <col min="44" max="44" width="14.28515625" style="85" hidden="1" customWidth="1"/>
    <col min="45" max="46" width="12.7109375" style="85" hidden="1" customWidth="1"/>
    <col min="47" max="48" width="16.7109375" style="81" hidden="1" customWidth="1"/>
    <col min="49" max="49" width="12.7109375" style="85" hidden="1" customWidth="1"/>
    <col min="50" max="50" width="74.7109375" style="85" hidden="1" customWidth="1"/>
    <col min="51" max="51" width="18.7109375" style="85" hidden="1" customWidth="1"/>
    <col min="52" max="52" width="12.7109375" style="85" hidden="1" customWidth="1"/>
    <col min="53" max="53" width="52.7109375" style="85" hidden="1" customWidth="1"/>
    <col min="54" max="54" width="14.28515625" style="85" hidden="1" customWidth="1"/>
    <col min="55" max="56" width="12.7109375" style="85" hidden="1" customWidth="1"/>
    <col min="57" max="58" width="16.7109375" style="81" hidden="1" customWidth="1"/>
    <col min="59" max="59" width="12.7109375" style="85" hidden="1" customWidth="1"/>
    <col min="60" max="60" width="74.7109375" style="85" hidden="1" customWidth="1"/>
    <col min="61" max="61" width="19.85546875" style="85" hidden="1" customWidth="1"/>
    <col min="62" max="62" width="15.28515625" style="154" customWidth="1"/>
    <col min="63" max="63" width="20.7109375" style="154" customWidth="1"/>
    <col min="64" max="64" width="15.28515625" style="154" customWidth="1"/>
    <col min="65" max="65" width="23.140625" style="154" customWidth="1"/>
    <col min="66" max="16384" width="11.42578125" style="83"/>
  </cols>
  <sheetData>
    <row r="1" spans="1:65" ht="21" customHeight="1" x14ac:dyDescent="0.25">
      <c r="A1" s="200"/>
      <c r="B1" s="201"/>
      <c r="C1" s="202"/>
      <c r="D1" s="180" t="s">
        <v>74</v>
      </c>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2"/>
      <c r="AL1" s="182"/>
      <c r="AM1" s="182"/>
      <c r="AN1" s="183"/>
      <c r="AO1" s="184"/>
      <c r="AP1" s="109"/>
      <c r="AQ1" s="109"/>
      <c r="AR1" s="109"/>
      <c r="AS1" s="109"/>
      <c r="AT1" s="109"/>
      <c r="AU1" s="109"/>
      <c r="AV1" s="109"/>
      <c r="AW1" s="109"/>
      <c r="AX1" s="109"/>
      <c r="AY1" s="109"/>
      <c r="AZ1" s="109"/>
      <c r="BA1" s="109"/>
      <c r="BB1" s="109"/>
      <c r="BC1" s="109"/>
      <c r="BD1" s="109"/>
      <c r="BE1" s="109"/>
      <c r="BF1" s="109"/>
      <c r="BG1" s="109"/>
      <c r="BH1" s="110"/>
      <c r="BI1" s="217" t="s">
        <v>95</v>
      </c>
      <c r="BJ1" s="218"/>
      <c r="BK1" s="218"/>
      <c r="BL1" s="219"/>
      <c r="BM1" s="220"/>
    </row>
    <row r="2" spans="1:65" ht="21" customHeight="1" x14ac:dyDescent="0.25">
      <c r="A2" s="203"/>
      <c r="B2" s="204"/>
      <c r="C2" s="205"/>
      <c r="D2" s="185"/>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7"/>
      <c r="AL2" s="187"/>
      <c r="AM2" s="187"/>
      <c r="AN2" s="188"/>
      <c r="AO2" s="189"/>
      <c r="AP2" s="111"/>
      <c r="AQ2" s="111"/>
      <c r="AR2" s="111"/>
      <c r="AS2" s="111"/>
      <c r="AT2" s="111"/>
      <c r="AU2" s="111"/>
      <c r="AV2" s="111"/>
      <c r="AW2" s="111"/>
      <c r="AX2" s="111"/>
      <c r="AY2" s="111"/>
      <c r="AZ2" s="111"/>
      <c r="BA2" s="111"/>
      <c r="BB2" s="111"/>
      <c r="BC2" s="111"/>
      <c r="BD2" s="111"/>
      <c r="BE2" s="111"/>
      <c r="BF2" s="111"/>
      <c r="BG2" s="111"/>
      <c r="BH2" s="112"/>
      <c r="BI2" s="223" t="s">
        <v>152</v>
      </c>
      <c r="BJ2" s="224"/>
      <c r="BK2" s="224"/>
      <c r="BL2" s="225"/>
      <c r="BM2" s="221"/>
    </row>
    <row r="3" spans="1:65" ht="21" customHeight="1" x14ac:dyDescent="0.25">
      <c r="A3" s="203"/>
      <c r="B3" s="204"/>
      <c r="C3" s="205"/>
      <c r="D3" s="185"/>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7"/>
      <c r="AL3" s="187"/>
      <c r="AM3" s="187"/>
      <c r="AN3" s="188"/>
      <c r="AO3" s="189"/>
      <c r="AP3" s="111"/>
      <c r="AQ3" s="111"/>
      <c r="AR3" s="111"/>
      <c r="AS3" s="111"/>
      <c r="AT3" s="111"/>
      <c r="AU3" s="111"/>
      <c r="AV3" s="111"/>
      <c r="AW3" s="111"/>
      <c r="AX3" s="111"/>
      <c r="AY3" s="111"/>
      <c r="AZ3" s="111"/>
      <c r="BA3" s="111"/>
      <c r="BB3" s="111"/>
      <c r="BC3" s="111"/>
      <c r="BD3" s="111"/>
      <c r="BE3" s="111"/>
      <c r="BF3" s="111"/>
      <c r="BG3" s="111"/>
      <c r="BH3" s="112"/>
      <c r="BI3" s="223" t="s">
        <v>153</v>
      </c>
      <c r="BJ3" s="224"/>
      <c r="BK3" s="224"/>
      <c r="BL3" s="225"/>
      <c r="BM3" s="221"/>
    </row>
    <row r="4" spans="1:65" ht="21" customHeight="1" thickBot="1" x14ac:dyDescent="0.3">
      <c r="A4" s="206"/>
      <c r="B4" s="207"/>
      <c r="C4" s="208"/>
      <c r="D4" s="190"/>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2"/>
      <c r="AL4" s="192"/>
      <c r="AM4" s="192"/>
      <c r="AN4" s="193"/>
      <c r="AO4" s="194"/>
      <c r="AP4" s="113"/>
      <c r="AQ4" s="113"/>
      <c r="AR4" s="113"/>
      <c r="AS4" s="113"/>
      <c r="AT4" s="113"/>
      <c r="AU4" s="113"/>
      <c r="AV4" s="113"/>
      <c r="AW4" s="113"/>
      <c r="AX4" s="113"/>
      <c r="AY4" s="113"/>
      <c r="AZ4" s="113"/>
      <c r="BA4" s="113"/>
      <c r="BB4" s="113"/>
      <c r="BC4" s="113"/>
      <c r="BD4" s="113"/>
      <c r="BE4" s="113"/>
      <c r="BF4" s="113"/>
      <c r="BG4" s="113"/>
      <c r="BH4" s="114"/>
      <c r="BI4" s="226" t="s">
        <v>73</v>
      </c>
      <c r="BJ4" s="227"/>
      <c r="BK4" s="227"/>
      <c r="BL4" s="228"/>
      <c r="BM4" s="222"/>
    </row>
    <row r="5" spans="1:65" ht="6" customHeight="1" thickBot="1" x14ac:dyDescent="0.25">
      <c r="N5" s="84"/>
    </row>
    <row r="6" spans="1:65" ht="15" customHeight="1" thickBot="1" x14ac:dyDescent="0.3">
      <c r="A6" s="254" t="s">
        <v>154</v>
      </c>
      <c r="B6" s="255"/>
      <c r="C6" s="255"/>
      <c r="D6" s="255"/>
      <c r="E6" s="255"/>
      <c r="F6" s="255"/>
      <c r="G6" s="255"/>
      <c r="H6" s="256"/>
      <c r="I6" s="272" t="s">
        <v>8</v>
      </c>
      <c r="J6" s="273"/>
      <c r="K6" s="273"/>
      <c r="L6" s="273"/>
      <c r="M6" s="273"/>
      <c r="N6" s="273"/>
      <c r="O6" s="273"/>
      <c r="P6" s="273"/>
      <c r="Q6" s="273"/>
      <c r="R6" s="273"/>
      <c r="S6" s="273"/>
      <c r="T6" s="273"/>
      <c r="U6" s="274"/>
      <c r="V6" s="264" t="s">
        <v>763</v>
      </c>
      <c r="W6" s="199"/>
      <c r="X6" s="199"/>
      <c r="Y6" s="199"/>
      <c r="Z6" s="199"/>
      <c r="AA6" s="199"/>
      <c r="AB6" s="199"/>
      <c r="AC6" s="282"/>
      <c r="AD6" s="377"/>
      <c r="AE6" s="378"/>
      <c r="AF6" s="295" t="s">
        <v>753</v>
      </c>
      <c r="AG6" s="296"/>
      <c r="AH6" s="296"/>
      <c r="AI6" s="296"/>
      <c r="AJ6" s="297"/>
      <c r="AK6" s="195"/>
      <c r="AL6" s="196"/>
      <c r="AM6" s="295"/>
      <c r="AN6" s="305"/>
      <c r="AO6" s="297"/>
      <c r="AP6" s="288" t="s">
        <v>754</v>
      </c>
      <c r="AQ6" s="229"/>
      <c r="AR6" s="229"/>
      <c r="AS6" s="229"/>
      <c r="AT6" s="229"/>
      <c r="AU6" s="229"/>
      <c r="AV6" s="229"/>
      <c r="AW6" s="229"/>
      <c r="AX6" s="229"/>
      <c r="AY6" s="230"/>
      <c r="AZ6" s="231" t="s">
        <v>755</v>
      </c>
      <c r="BA6" s="232"/>
      <c r="BB6" s="232"/>
      <c r="BC6" s="232"/>
      <c r="BD6" s="232"/>
      <c r="BE6" s="232"/>
      <c r="BF6" s="232"/>
      <c r="BG6" s="232"/>
      <c r="BH6" s="232"/>
      <c r="BI6" s="233"/>
      <c r="BJ6" s="308" t="s">
        <v>163</v>
      </c>
      <c r="BK6" s="309"/>
      <c r="BL6" s="309"/>
      <c r="BM6" s="310"/>
    </row>
    <row r="7" spans="1:65" ht="21" customHeight="1" x14ac:dyDescent="0.25">
      <c r="A7" s="257" t="s">
        <v>0</v>
      </c>
      <c r="B7" s="209" t="s">
        <v>1</v>
      </c>
      <c r="C7" s="209" t="s">
        <v>155</v>
      </c>
      <c r="D7" s="209" t="s">
        <v>2</v>
      </c>
      <c r="E7" s="209" t="s">
        <v>156</v>
      </c>
      <c r="F7" s="209" t="s">
        <v>3</v>
      </c>
      <c r="G7" s="209" t="s">
        <v>159</v>
      </c>
      <c r="H7" s="258" t="s">
        <v>4</v>
      </c>
      <c r="I7" s="275" t="s">
        <v>161</v>
      </c>
      <c r="J7" s="215" t="s">
        <v>9</v>
      </c>
      <c r="K7" s="215"/>
      <c r="L7" s="178" t="s">
        <v>11</v>
      </c>
      <c r="M7" s="178" t="s">
        <v>13</v>
      </c>
      <c r="N7" s="216" t="s">
        <v>150</v>
      </c>
      <c r="O7" s="178" t="s">
        <v>36</v>
      </c>
      <c r="P7" s="178" t="s">
        <v>39</v>
      </c>
      <c r="Q7" s="178" t="s">
        <v>38</v>
      </c>
      <c r="R7" s="178" t="s">
        <v>12</v>
      </c>
      <c r="S7" s="178" t="s">
        <v>94</v>
      </c>
      <c r="T7" s="178" t="s">
        <v>149</v>
      </c>
      <c r="U7" s="276" t="s">
        <v>37</v>
      </c>
      <c r="V7" s="265" t="s">
        <v>48</v>
      </c>
      <c r="W7" s="174" t="s">
        <v>49</v>
      </c>
      <c r="X7" s="174" t="s">
        <v>50</v>
      </c>
      <c r="Y7" s="174" t="s">
        <v>51</v>
      </c>
      <c r="Z7" s="174" t="s">
        <v>52</v>
      </c>
      <c r="AA7" s="176" t="s">
        <v>166</v>
      </c>
      <c r="AB7" s="176" t="s">
        <v>167</v>
      </c>
      <c r="AC7" s="283" t="s">
        <v>53</v>
      </c>
      <c r="AD7" s="379" t="s">
        <v>54</v>
      </c>
      <c r="AE7" s="380" t="s">
        <v>55</v>
      </c>
      <c r="AF7" s="298" t="s">
        <v>728</v>
      </c>
      <c r="AG7" s="213" t="s">
        <v>729</v>
      </c>
      <c r="AH7" s="213" t="s">
        <v>730</v>
      </c>
      <c r="AI7" s="213" t="s">
        <v>731</v>
      </c>
      <c r="AJ7" s="444" t="s">
        <v>732</v>
      </c>
      <c r="AK7" s="286" t="s">
        <v>166</v>
      </c>
      <c r="AL7" s="197" t="s">
        <v>167</v>
      </c>
      <c r="AM7" s="211" t="s">
        <v>733</v>
      </c>
      <c r="AN7" s="213" t="s">
        <v>734</v>
      </c>
      <c r="AO7" s="299" t="s">
        <v>735</v>
      </c>
      <c r="AP7" s="289" t="s">
        <v>736</v>
      </c>
      <c r="AQ7" s="238" t="s">
        <v>737</v>
      </c>
      <c r="AR7" s="238" t="s">
        <v>738</v>
      </c>
      <c r="AS7" s="238" t="s">
        <v>739</v>
      </c>
      <c r="AT7" s="238" t="s">
        <v>740</v>
      </c>
      <c r="AU7" s="244" t="s">
        <v>166</v>
      </c>
      <c r="AV7" s="244" t="s">
        <v>167</v>
      </c>
      <c r="AW7" s="238" t="s">
        <v>741</v>
      </c>
      <c r="AX7" s="238" t="s">
        <v>742</v>
      </c>
      <c r="AY7" s="240" t="s">
        <v>743</v>
      </c>
      <c r="AZ7" s="242" t="s">
        <v>744</v>
      </c>
      <c r="BA7" s="234" t="s">
        <v>745</v>
      </c>
      <c r="BB7" s="234" t="s">
        <v>746</v>
      </c>
      <c r="BC7" s="234" t="s">
        <v>747</v>
      </c>
      <c r="BD7" s="234" t="s">
        <v>748</v>
      </c>
      <c r="BE7" s="236" t="s">
        <v>166</v>
      </c>
      <c r="BF7" s="236" t="s">
        <v>167</v>
      </c>
      <c r="BG7" s="234" t="s">
        <v>749</v>
      </c>
      <c r="BH7" s="234" t="s">
        <v>750</v>
      </c>
      <c r="BI7" s="246" t="s">
        <v>751</v>
      </c>
      <c r="BJ7" s="311" t="s">
        <v>56</v>
      </c>
      <c r="BK7" s="248" t="s">
        <v>640</v>
      </c>
      <c r="BL7" s="248" t="s">
        <v>164</v>
      </c>
      <c r="BM7" s="312" t="s">
        <v>165</v>
      </c>
    </row>
    <row r="8" spans="1:65" ht="22.5" x14ac:dyDescent="0.25">
      <c r="A8" s="259"/>
      <c r="B8" s="210"/>
      <c r="C8" s="210"/>
      <c r="D8" s="210"/>
      <c r="E8" s="210"/>
      <c r="F8" s="210"/>
      <c r="G8" s="210"/>
      <c r="H8" s="260"/>
      <c r="I8" s="277"/>
      <c r="J8" s="173" t="s">
        <v>64</v>
      </c>
      <c r="K8" s="173" t="s">
        <v>63</v>
      </c>
      <c r="L8" s="179"/>
      <c r="M8" s="179"/>
      <c r="N8" s="216"/>
      <c r="O8" s="179"/>
      <c r="P8" s="179"/>
      <c r="Q8" s="179"/>
      <c r="R8" s="179"/>
      <c r="S8" s="179"/>
      <c r="T8" s="179"/>
      <c r="U8" s="278"/>
      <c r="V8" s="266"/>
      <c r="W8" s="175"/>
      <c r="X8" s="175"/>
      <c r="Y8" s="175"/>
      <c r="Z8" s="175"/>
      <c r="AA8" s="177"/>
      <c r="AB8" s="177"/>
      <c r="AC8" s="284"/>
      <c r="AD8" s="381"/>
      <c r="AE8" s="382"/>
      <c r="AF8" s="300"/>
      <c r="AG8" s="214"/>
      <c r="AH8" s="214"/>
      <c r="AI8" s="214"/>
      <c r="AJ8" s="214"/>
      <c r="AK8" s="287"/>
      <c r="AL8" s="198"/>
      <c r="AM8" s="212"/>
      <c r="AN8" s="214"/>
      <c r="AO8" s="301"/>
      <c r="AP8" s="290"/>
      <c r="AQ8" s="239"/>
      <c r="AR8" s="239"/>
      <c r="AS8" s="239"/>
      <c r="AT8" s="239"/>
      <c r="AU8" s="245"/>
      <c r="AV8" s="245"/>
      <c r="AW8" s="239"/>
      <c r="AX8" s="239"/>
      <c r="AY8" s="241"/>
      <c r="AZ8" s="243"/>
      <c r="BA8" s="235"/>
      <c r="BB8" s="235"/>
      <c r="BC8" s="235"/>
      <c r="BD8" s="235"/>
      <c r="BE8" s="237"/>
      <c r="BF8" s="237"/>
      <c r="BG8" s="235"/>
      <c r="BH8" s="235"/>
      <c r="BI8" s="247"/>
      <c r="BJ8" s="313"/>
      <c r="BK8" s="249"/>
      <c r="BL8" s="249"/>
      <c r="BM8" s="314"/>
    </row>
    <row r="9" spans="1:65" s="157" customFormat="1" ht="42.75" thickBot="1" x14ac:dyDescent="0.3">
      <c r="A9" s="261" t="s">
        <v>40</v>
      </c>
      <c r="B9" s="262" t="s">
        <v>5</v>
      </c>
      <c r="C9" s="262" t="s">
        <v>6</v>
      </c>
      <c r="D9" s="262" t="s">
        <v>157</v>
      </c>
      <c r="E9" s="262" t="s">
        <v>5</v>
      </c>
      <c r="F9" s="262" t="s">
        <v>158</v>
      </c>
      <c r="G9" s="262" t="s">
        <v>160</v>
      </c>
      <c r="H9" s="263" t="s">
        <v>6</v>
      </c>
      <c r="I9" s="279" t="s">
        <v>7</v>
      </c>
      <c r="J9" s="280" t="s">
        <v>162</v>
      </c>
      <c r="K9" s="280" t="s">
        <v>10</v>
      </c>
      <c r="L9" s="280" t="s">
        <v>6</v>
      </c>
      <c r="M9" s="280" t="s">
        <v>16</v>
      </c>
      <c r="N9" s="280" t="s">
        <v>151</v>
      </c>
      <c r="O9" s="280" t="s">
        <v>6</v>
      </c>
      <c r="P9" s="280" t="s">
        <v>5</v>
      </c>
      <c r="Q9" s="280" t="s">
        <v>5</v>
      </c>
      <c r="R9" s="280" t="s">
        <v>6</v>
      </c>
      <c r="S9" s="280" t="s">
        <v>14</v>
      </c>
      <c r="T9" s="280" t="s">
        <v>14</v>
      </c>
      <c r="U9" s="281" t="s">
        <v>15</v>
      </c>
      <c r="V9" s="267" t="s">
        <v>5</v>
      </c>
      <c r="W9" s="86" t="s">
        <v>57</v>
      </c>
      <c r="X9" s="86" t="s">
        <v>58</v>
      </c>
      <c r="Y9" s="86" t="s">
        <v>59</v>
      </c>
      <c r="Z9" s="86" t="s">
        <v>59</v>
      </c>
      <c r="AA9" s="177"/>
      <c r="AB9" s="177"/>
      <c r="AC9" s="285" t="s">
        <v>14</v>
      </c>
      <c r="AD9" s="383" t="s">
        <v>60</v>
      </c>
      <c r="AE9" s="384" t="s">
        <v>642</v>
      </c>
      <c r="AF9" s="302" t="s">
        <v>5</v>
      </c>
      <c r="AG9" s="303" t="s">
        <v>57</v>
      </c>
      <c r="AH9" s="303" t="s">
        <v>58</v>
      </c>
      <c r="AI9" s="303" t="s">
        <v>59</v>
      </c>
      <c r="AJ9" s="303" t="s">
        <v>59</v>
      </c>
      <c r="AK9" s="287"/>
      <c r="AL9" s="446"/>
      <c r="AM9" s="445" t="s">
        <v>14</v>
      </c>
      <c r="AN9" s="303" t="s">
        <v>60</v>
      </c>
      <c r="AO9" s="304" t="s">
        <v>642</v>
      </c>
      <c r="AP9" s="291" t="s">
        <v>5</v>
      </c>
      <c r="AQ9" s="87" t="s">
        <v>57</v>
      </c>
      <c r="AR9" s="87" t="s">
        <v>58</v>
      </c>
      <c r="AS9" s="87" t="s">
        <v>59</v>
      </c>
      <c r="AT9" s="87" t="s">
        <v>59</v>
      </c>
      <c r="AU9" s="245"/>
      <c r="AV9" s="245"/>
      <c r="AW9" s="87" t="s">
        <v>14</v>
      </c>
      <c r="AX9" s="87" t="s">
        <v>60</v>
      </c>
      <c r="AY9" s="88" t="s">
        <v>642</v>
      </c>
      <c r="AZ9" s="89" t="s">
        <v>5</v>
      </c>
      <c r="BA9" s="90" t="s">
        <v>57</v>
      </c>
      <c r="BB9" s="90" t="s">
        <v>58</v>
      </c>
      <c r="BC9" s="90" t="s">
        <v>59</v>
      </c>
      <c r="BD9" s="90" t="s">
        <v>59</v>
      </c>
      <c r="BE9" s="237"/>
      <c r="BF9" s="237"/>
      <c r="BG9" s="90" t="s">
        <v>14</v>
      </c>
      <c r="BH9" s="90" t="s">
        <v>60</v>
      </c>
      <c r="BI9" s="91" t="s">
        <v>642</v>
      </c>
      <c r="BJ9" s="315" t="s">
        <v>61</v>
      </c>
      <c r="BK9" s="316" t="s">
        <v>641</v>
      </c>
      <c r="BL9" s="316" t="s">
        <v>6</v>
      </c>
      <c r="BM9" s="317" t="s">
        <v>752</v>
      </c>
    </row>
    <row r="10" spans="1:65" s="81" customFormat="1" ht="326.25" x14ac:dyDescent="0.15">
      <c r="A10" s="432">
        <v>2</v>
      </c>
      <c r="B10" s="250">
        <v>41455</v>
      </c>
      <c r="C10" s="251" t="s">
        <v>23</v>
      </c>
      <c r="D10" s="252" t="s">
        <v>168</v>
      </c>
      <c r="E10" s="253">
        <v>41455</v>
      </c>
      <c r="F10" s="252" t="s">
        <v>171</v>
      </c>
      <c r="G10" s="252" t="s">
        <v>172</v>
      </c>
      <c r="H10" s="433" t="s">
        <v>116</v>
      </c>
      <c r="I10" s="398" t="s">
        <v>173</v>
      </c>
      <c r="J10" s="252" t="s">
        <v>174</v>
      </c>
      <c r="K10" s="252">
        <v>4</v>
      </c>
      <c r="L10" s="268" t="s">
        <v>27</v>
      </c>
      <c r="M10" s="252" t="s">
        <v>175</v>
      </c>
      <c r="N10" s="269" t="s">
        <v>169</v>
      </c>
      <c r="O10" s="270">
        <v>1</v>
      </c>
      <c r="P10" s="271">
        <v>42793</v>
      </c>
      <c r="Q10" s="271">
        <v>42916</v>
      </c>
      <c r="R10" s="268" t="s">
        <v>45</v>
      </c>
      <c r="S10" s="268" t="str">
        <f>IF(H10="","",VLOOKUP(H10,Datos!$A$2:$B$13,2,FALSE))</f>
        <v xml:space="preserve">Subdirector Administrativo </v>
      </c>
      <c r="T10" s="268" t="str">
        <f>IF(R10="","",VLOOKUP(R10,Datos!$A$38:$B$66,2,FALSE))</f>
        <v>Prof. Universitario de Sistemas</v>
      </c>
      <c r="U10" s="399" t="s">
        <v>170</v>
      </c>
      <c r="V10" s="388"/>
      <c r="W10" s="52"/>
      <c r="X10" s="43"/>
      <c r="Y10" s="48" t="str">
        <f t="shared" ref="Y10:Y41" si="0">IF(X10="","",IF(OR($K10=0,$K10="",V10=""),"",X10/$K10))</f>
        <v/>
      </c>
      <c r="Z10" s="49" t="str">
        <f t="shared" ref="Z10:Z60" si="1">IF(OR($O10="",Y10=""),"",IF(OR($O10=0,Y10=0),0,IF((Y10*100%)/$O10&gt;100%,100%,(Y10*100%)/$O10)))</f>
        <v/>
      </c>
      <c r="AA10" s="50" t="str">
        <f t="shared" ref="AA10:AA41" si="2">IF(X10="","",IF(V10&lt;=Q10,IF(Z10=0%,"SIN INICIAR",IF(Z10=100%,"TERMINADA",IF(Z10&gt;0%,"EN PROCESO",IF(Z10&lt;0%,"INCUMPLIDA"))))))</f>
        <v/>
      </c>
      <c r="AB10" s="50" t="str">
        <f t="shared" ref="AB10:AB41" si="3">IF(X10="","",IF(V10&gt;=Q10,IF(Z10&lt;100%,"INCUMPLIDA",IF(Z10=100%,"TERMINADA EXTEMPORANEA"))))</f>
        <v/>
      </c>
      <c r="AC10" s="118" t="str">
        <f t="shared" ref="AC10:AC41" si="4">IF(X10="","",IF(V10&lt;=Q10,AA10,IF(V10&gt;=Q10,AB10)))</f>
        <v/>
      </c>
      <c r="AD10" s="121" t="s">
        <v>764</v>
      </c>
      <c r="AE10" s="117" t="s">
        <v>765</v>
      </c>
      <c r="AF10" s="349">
        <v>43343</v>
      </c>
      <c r="AG10" s="292" t="s">
        <v>874</v>
      </c>
      <c r="AH10" s="293">
        <v>3</v>
      </c>
      <c r="AI10" s="294">
        <f t="shared" ref="AI10:AI57" si="5">IF(AH10="","",IF(OR($K10=0,$K10="",AF10=""),"",AH10/$K10))</f>
        <v>0.75</v>
      </c>
      <c r="AJ10" s="447">
        <f t="shared" ref="AJ10:AJ57" si="6">IF(OR($O10="",AI10=""),"",IF(OR($O10=0,AI10=0),0,IF((AI10*100%)/$O10&gt;100%,100%,(AI10*100%)/$O10)))</f>
        <v>0.75</v>
      </c>
      <c r="AK10" s="338" t="b">
        <f>IF(AH10="","",IF(AF10&lt;=Q10,IF(AJ10=0%,"SIN INICIAR",IF(AJ10=100%,"TERMINADA",IF(AJ10&gt;0%,"EN PROCESO",IF(AJ10&lt;0%,"INCUMPLIDA"))))))</f>
        <v>0</v>
      </c>
      <c r="AL10" s="334" t="str">
        <f>IF(AH10="","",IF(AF10&gt;=Q10,IF(AJ10&lt;100%,"INCUMPLIDA",IF(AJ10=100%,"TERMINADA EXTEMPORANEA"))))</f>
        <v>INCUMPLIDA</v>
      </c>
      <c r="AM10" s="357" t="str">
        <f>IF(AH10="","",IF(AF10&lt;=Q10,AK10,IF(AF10&gt;=Q10,AL10)))</f>
        <v>INCUMPLIDA</v>
      </c>
      <c r="AN10" s="292" t="s">
        <v>875</v>
      </c>
      <c r="AO10" s="358" t="s">
        <v>876</v>
      </c>
      <c r="AP10" s="92"/>
      <c r="AQ10" s="77" t="str">
        <f t="shared" ref="AQ10:AQ41" si="7">IF(AP10="","",IF(AF10="",IF(V10="",IF(AP10&gt;P10,"","Fecha debe ser posterior a la de inicio (Columna U)"),IF(AP10&gt;V10,"","Fecha debe ser posterior a la del seguimiento anterior")),IF(AP10&gt;AF10,"","Fecha debe ser posterior a la del seguimiento anterior")))</f>
        <v/>
      </c>
      <c r="AR10" s="93"/>
      <c r="AS10" s="48" t="str">
        <f t="shared" ref="AS10:AS60" si="8">IF(AR10="","",IF(OR($K10=0,$K10="",AP10=""),"",AR10/$K10))</f>
        <v/>
      </c>
      <c r="AT10" s="49" t="str">
        <f t="shared" ref="AT10:AT60" si="9">IF(OR($O10="",AS10=""),"",IF(OR($O10=0,AS10=0),0,IF((AS10*100%)/$O10&gt;100%,100%,(AS10*100%)/$O10)))</f>
        <v/>
      </c>
      <c r="AU10" s="50" t="str">
        <f t="shared" ref="AU10:AU60" si="10">IF(AR10="","",IF(AP10&lt;=AK10,IF(AT10=0%,"SIN INICIAR",IF(AT10=100%,"TERMINADA",IF(AT10&gt;0%,"EN PROCESO",IF(AT10&lt;0%,"INCUMPLIDA"))))))</f>
        <v/>
      </c>
      <c r="AV10" s="50" t="str">
        <f t="shared" ref="AV10:AV60" si="11">IF(AR10="","",IF(AP10&gt;=AK10,IF(AT10&lt;100%,"INCUMPLIDA",IF(AT10=100%,"TERMINADA EXTEMPORANEA"))))</f>
        <v/>
      </c>
      <c r="AW10" s="50" t="str">
        <f t="shared" ref="AW10:AW60" si="12">IF(AR10="","",IF(AP10&lt;=AA10,AU10,IF(AP10&gt;=AA10,AV10)))</f>
        <v/>
      </c>
      <c r="AX10" s="77"/>
      <c r="AY10" s="96"/>
      <c r="AZ10" s="92"/>
      <c r="BA10" s="77" t="str">
        <f t="shared" ref="BA10:BA41" si="13">IF(AZ10="","",IF(AP10="",IF(AF10="",IF(V10="",IF(AZ10&gt;P10,"","Fecha debe ser posterior a la de inicio (Columna U)"),IF(AZ10&gt;V10,"","Fecha debe ser posterior a la del seguimiento anterior")),IF(AZ10&gt;AF10,"","Fecha debe ser posterior a la del seguimiento anterior")),IF(AZ10&gt;AP10,"","Fecha debe ser posterior a la del seguimiento anterior")))</f>
        <v/>
      </c>
      <c r="BB10" s="93"/>
      <c r="BC10" s="48" t="str">
        <f t="shared" ref="BC10:BC60" si="14">IF(BB10="","",IF(OR($K10=0,$K10="",AZ10=""),"",BB10/$K10))</f>
        <v/>
      </c>
      <c r="BD10" s="49" t="str">
        <f t="shared" ref="BD10:BD60" si="15">IF(OR($O10="",BC10=""),"",IF(OR($O10=0,BC10=0),0,IF((BC10*100%)/$O10&gt;100%,100%,(BC10*100%)/$O10)))</f>
        <v/>
      </c>
      <c r="BE10" s="50" t="str">
        <f t="shared" ref="BE10:BE60" si="16">IF(BB10="","",IF(AZ10&lt;=AU10,IF(BD10=0%,"SIN INICIAR",IF(BD10=100%,"TERMINADA",IF(BD10&gt;0%,"EN PROCESO",IF(BD10&lt;0%,"INCUMPLIDA"))))))</f>
        <v/>
      </c>
      <c r="BF10" s="50" t="str">
        <f t="shared" ref="BF10:BF60" si="17">IF(BB10="","",IF(AZ10&gt;=AU10,IF(BD10&lt;100%,"INCUMPLIDA",IF(BD10=100%,"TERMINADA EXTEMPORANEA"))))</f>
        <v/>
      </c>
      <c r="BG10" s="50" t="str">
        <f t="shared" ref="BG10:BG60" si="18">IF(BB10="","",IF(AZ10&lt;=AK10,BE10,IF(AZ10&gt;=AK10,BF10)))</f>
        <v/>
      </c>
      <c r="BH10" s="77"/>
      <c r="BI10" s="94"/>
      <c r="BJ10" s="322" t="str">
        <f t="shared" ref="BJ10:BJ41" si="19">IF(G10="","",IF(OR(Z10=100%,AJ10=100%,AT10=100%,BD10=100%),"CUMPLIDA","PENDIENTE"))</f>
        <v>PENDIENTE</v>
      </c>
      <c r="BK10" s="306"/>
      <c r="BL10" s="307"/>
      <c r="BM10" s="323"/>
    </row>
    <row r="11" spans="1:65" ht="240.75" customHeight="1" x14ac:dyDescent="0.25">
      <c r="A11" s="434">
        <v>3</v>
      </c>
      <c r="B11" s="41">
        <v>42025</v>
      </c>
      <c r="C11" s="42" t="s">
        <v>23</v>
      </c>
      <c r="D11" s="42" t="s">
        <v>176</v>
      </c>
      <c r="E11" s="41">
        <v>41660</v>
      </c>
      <c r="F11" s="42">
        <v>6</v>
      </c>
      <c r="G11" s="42" t="s">
        <v>177</v>
      </c>
      <c r="H11" s="403" t="s">
        <v>115</v>
      </c>
      <c r="I11" s="400" t="s">
        <v>178</v>
      </c>
      <c r="J11" s="42" t="s">
        <v>179</v>
      </c>
      <c r="K11" s="42">
        <v>3</v>
      </c>
      <c r="L11" s="42" t="s">
        <v>27</v>
      </c>
      <c r="M11" s="42" t="s">
        <v>180</v>
      </c>
      <c r="N11" s="51" t="s">
        <v>169</v>
      </c>
      <c r="O11" s="53">
        <v>1</v>
      </c>
      <c r="P11" s="41">
        <v>42471</v>
      </c>
      <c r="Q11" s="41">
        <v>43403</v>
      </c>
      <c r="R11" s="44" t="s">
        <v>129</v>
      </c>
      <c r="S11" s="44" t="str">
        <f>IF(H11="","",VLOOKUP(H11,Datos!$A$2:$B$13,2,FALSE))</f>
        <v>Secretario General</v>
      </c>
      <c r="T11" s="44" t="str">
        <f>IF(R11="","",VLOOKUP(R11,Datos!$A$38:$B$66,2,FALSE))</f>
        <v>Coordinador Jurídico</v>
      </c>
      <c r="U11" s="401" t="s">
        <v>170</v>
      </c>
      <c r="V11" s="388"/>
      <c r="W11" s="47"/>
      <c r="X11" s="43"/>
      <c r="Y11" s="48" t="str">
        <f t="shared" si="0"/>
        <v/>
      </c>
      <c r="Z11" s="49" t="str">
        <f t="shared" si="1"/>
        <v/>
      </c>
      <c r="AA11" s="50" t="str">
        <f t="shared" si="2"/>
        <v/>
      </c>
      <c r="AB11" s="50" t="str">
        <f t="shared" si="3"/>
        <v/>
      </c>
      <c r="AC11" s="118" t="str">
        <f t="shared" si="4"/>
        <v/>
      </c>
      <c r="AD11" s="122" t="s">
        <v>766</v>
      </c>
      <c r="AE11" s="116" t="s">
        <v>767</v>
      </c>
      <c r="AF11" s="350">
        <v>43343</v>
      </c>
      <c r="AG11" s="137" t="s">
        <v>891</v>
      </c>
      <c r="AH11" s="138">
        <v>3</v>
      </c>
      <c r="AI11" s="48">
        <f t="shared" si="5"/>
        <v>1</v>
      </c>
      <c r="AJ11" s="448">
        <f t="shared" si="6"/>
        <v>1</v>
      </c>
      <c r="AK11" s="338" t="str">
        <f t="shared" ref="AK11:AK57" si="20">IF(AH11="","",IF(AF11&lt;=Q11,IF(AJ11=0%,"SIN INICIAR",IF(AJ11=100%,"TERMINADA",IF(AJ11&gt;0%,"EN PROCESO",IF(AJ11&lt;0%,"INCUMPLIDA"))))))</f>
        <v>TERMINADA</v>
      </c>
      <c r="AL11" s="334" t="b">
        <f t="shared" ref="AL11:AL57" si="21">IF(AH11="","",IF(AF11&gt;=Q11,IF(AJ11&lt;100%,"INCUMPLIDA",IF(AJ11=100%,"TERMINADA EXTEMPORANEA"))))</f>
        <v>0</v>
      </c>
      <c r="AM11" s="359" t="str">
        <f t="shared" ref="AM11:AM57" si="22">IF(AH11="","",IF(AF11&lt;=Q11,AK11,IF(AF11&gt;=Q11,AL11)))</f>
        <v>TERMINADA</v>
      </c>
      <c r="AN11" s="137" t="s">
        <v>918</v>
      </c>
      <c r="AO11" s="360" t="s">
        <v>888</v>
      </c>
      <c r="AP11" s="92"/>
      <c r="AQ11" s="77" t="str">
        <f t="shared" si="7"/>
        <v/>
      </c>
      <c r="AR11" s="93"/>
      <c r="AS11" s="48" t="str">
        <f t="shared" si="8"/>
        <v/>
      </c>
      <c r="AT11" s="49" t="str">
        <f t="shared" si="9"/>
        <v/>
      </c>
      <c r="AU11" s="50" t="str">
        <f t="shared" si="10"/>
        <v/>
      </c>
      <c r="AV11" s="50" t="str">
        <f t="shared" si="11"/>
        <v/>
      </c>
      <c r="AW11" s="50" t="str">
        <f t="shared" si="12"/>
        <v/>
      </c>
      <c r="AX11" s="77"/>
      <c r="AY11" s="96"/>
      <c r="AZ11" s="92"/>
      <c r="BA11" s="77" t="str">
        <f t="shared" si="13"/>
        <v/>
      </c>
      <c r="BB11" s="93"/>
      <c r="BC11" s="48" t="str">
        <f t="shared" si="14"/>
        <v/>
      </c>
      <c r="BD11" s="49" t="str">
        <f t="shared" si="15"/>
        <v/>
      </c>
      <c r="BE11" s="50" t="str">
        <f t="shared" si="16"/>
        <v/>
      </c>
      <c r="BF11" s="50" t="str">
        <f t="shared" si="17"/>
        <v/>
      </c>
      <c r="BG11" s="50" t="str">
        <f t="shared" si="18"/>
        <v/>
      </c>
      <c r="BH11" s="77"/>
      <c r="BI11" s="94"/>
      <c r="BJ11" s="322" t="str">
        <f t="shared" si="19"/>
        <v>CUMPLIDA</v>
      </c>
      <c r="BK11" s="97" t="s">
        <v>1014</v>
      </c>
      <c r="BL11" s="98" t="s">
        <v>757</v>
      </c>
      <c r="BM11" s="324" t="s">
        <v>769</v>
      </c>
    </row>
    <row r="12" spans="1:65" s="81" customFormat="1" ht="318.75" x14ac:dyDescent="0.15">
      <c r="A12" s="434">
        <v>4</v>
      </c>
      <c r="B12" s="41">
        <v>42430</v>
      </c>
      <c r="C12" s="42" t="s">
        <v>23</v>
      </c>
      <c r="D12" s="42" t="s">
        <v>181</v>
      </c>
      <c r="E12" s="41">
        <v>42426</v>
      </c>
      <c r="F12" s="42">
        <v>8</v>
      </c>
      <c r="G12" s="42" t="s">
        <v>182</v>
      </c>
      <c r="H12" s="435" t="s">
        <v>521</v>
      </c>
      <c r="I12" s="402" t="s">
        <v>318</v>
      </c>
      <c r="J12" s="42" t="s">
        <v>319</v>
      </c>
      <c r="K12" s="42">
        <v>3</v>
      </c>
      <c r="L12" s="42" t="s">
        <v>27</v>
      </c>
      <c r="M12" s="42" t="s">
        <v>320</v>
      </c>
      <c r="N12" s="51" t="s">
        <v>169</v>
      </c>
      <c r="O12" s="53">
        <v>1</v>
      </c>
      <c r="P12" s="41">
        <v>42464</v>
      </c>
      <c r="Q12" s="41">
        <v>43465</v>
      </c>
      <c r="R12" s="140" t="s">
        <v>822</v>
      </c>
      <c r="S12" s="141" t="s">
        <v>823</v>
      </c>
      <c r="T12" s="141" t="s">
        <v>824</v>
      </c>
      <c r="U12" s="403" t="s">
        <v>170</v>
      </c>
      <c r="V12" s="388">
        <v>43220</v>
      </c>
      <c r="W12" s="55"/>
      <c r="X12" s="43">
        <v>1</v>
      </c>
      <c r="Y12" s="48">
        <f t="shared" si="0"/>
        <v>0.33333333333333331</v>
      </c>
      <c r="Z12" s="49">
        <f t="shared" si="1"/>
        <v>0.33333333333333331</v>
      </c>
      <c r="AA12" s="50" t="str">
        <f t="shared" si="2"/>
        <v>EN PROCESO</v>
      </c>
      <c r="AB12" s="50" t="b">
        <f t="shared" si="3"/>
        <v>0</v>
      </c>
      <c r="AC12" s="118" t="str">
        <f t="shared" si="4"/>
        <v>EN PROCESO</v>
      </c>
      <c r="AD12" s="123" t="s">
        <v>768</v>
      </c>
      <c r="AE12" s="115" t="s">
        <v>769</v>
      </c>
      <c r="AF12" s="350">
        <v>43343</v>
      </c>
      <c r="AG12" s="137" t="s">
        <v>916</v>
      </c>
      <c r="AH12" s="138">
        <v>0.5</v>
      </c>
      <c r="AI12" s="48">
        <f t="shared" si="5"/>
        <v>0.16666666666666666</v>
      </c>
      <c r="AJ12" s="448">
        <f t="shared" si="6"/>
        <v>0.16666666666666666</v>
      </c>
      <c r="AK12" s="338" t="str">
        <f t="shared" si="20"/>
        <v>EN PROCESO</v>
      </c>
      <c r="AL12" s="334" t="b">
        <f t="shared" si="21"/>
        <v>0</v>
      </c>
      <c r="AM12" s="359" t="str">
        <f t="shared" si="22"/>
        <v>EN PROCESO</v>
      </c>
      <c r="AN12" s="139" t="s">
        <v>917</v>
      </c>
      <c r="AO12" s="360" t="s">
        <v>778</v>
      </c>
      <c r="AP12" s="92"/>
      <c r="AQ12" s="77" t="str">
        <f t="shared" si="7"/>
        <v/>
      </c>
      <c r="AR12" s="93"/>
      <c r="AS12" s="48" t="str">
        <f t="shared" si="8"/>
        <v/>
      </c>
      <c r="AT12" s="49" t="str">
        <f t="shared" si="9"/>
        <v/>
      </c>
      <c r="AU12" s="50" t="str">
        <f t="shared" si="10"/>
        <v/>
      </c>
      <c r="AV12" s="50" t="str">
        <f t="shared" si="11"/>
        <v/>
      </c>
      <c r="AW12" s="50" t="str">
        <f t="shared" si="12"/>
        <v/>
      </c>
      <c r="AX12" s="77"/>
      <c r="AY12" s="96"/>
      <c r="AZ12" s="92"/>
      <c r="BA12" s="77" t="str">
        <f t="shared" si="13"/>
        <v/>
      </c>
      <c r="BB12" s="93"/>
      <c r="BC12" s="48" t="str">
        <f t="shared" si="14"/>
        <v/>
      </c>
      <c r="BD12" s="49" t="str">
        <f t="shared" si="15"/>
        <v/>
      </c>
      <c r="BE12" s="50" t="str">
        <f t="shared" si="16"/>
        <v/>
      </c>
      <c r="BF12" s="50" t="str">
        <f t="shared" si="17"/>
        <v/>
      </c>
      <c r="BG12" s="50" t="str">
        <f t="shared" si="18"/>
        <v/>
      </c>
      <c r="BH12" s="77"/>
      <c r="BI12" s="94"/>
      <c r="BJ12" s="322" t="str">
        <f t="shared" si="19"/>
        <v>PENDIENTE</v>
      </c>
      <c r="BK12" s="97"/>
      <c r="BL12" s="98"/>
      <c r="BM12" s="324"/>
    </row>
    <row r="13" spans="1:65" s="81" customFormat="1" ht="114.75" x14ac:dyDescent="0.15">
      <c r="A13" s="434">
        <v>5</v>
      </c>
      <c r="B13" s="46">
        <v>42794</v>
      </c>
      <c r="C13" s="42" t="s">
        <v>23</v>
      </c>
      <c r="D13" s="44" t="s">
        <v>183</v>
      </c>
      <c r="E13" s="41">
        <v>42790</v>
      </c>
      <c r="F13" s="42" t="s">
        <v>184</v>
      </c>
      <c r="G13" s="42" t="s">
        <v>185</v>
      </c>
      <c r="H13" s="435" t="s">
        <v>521</v>
      </c>
      <c r="I13" s="402" t="s">
        <v>321</v>
      </c>
      <c r="J13" s="42" t="s">
        <v>322</v>
      </c>
      <c r="K13" s="42">
        <v>2</v>
      </c>
      <c r="L13" s="42" t="s">
        <v>27</v>
      </c>
      <c r="M13" s="42" t="s">
        <v>323</v>
      </c>
      <c r="N13" s="51" t="s">
        <v>169</v>
      </c>
      <c r="O13" s="53">
        <v>1</v>
      </c>
      <c r="P13" s="41">
        <v>42856</v>
      </c>
      <c r="Q13" s="41">
        <v>43100</v>
      </c>
      <c r="R13" s="42" t="s">
        <v>42</v>
      </c>
      <c r="S13" s="44" t="str">
        <f>IF(R13="","",VLOOKUP(R13,[2]Datos.!G33:H55,2,FALSE))</f>
        <v>Subdirector Financiero</v>
      </c>
      <c r="T13" s="44" t="str">
        <f>IF(R13="","",VLOOKUP(R13,[2]Datos.!J33:K55,2,FALSE))</f>
        <v>Profesional Universitario de Contabilidad</v>
      </c>
      <c r="U13" s="403" t="s">
        <v>170</v>
      </c>
      <c r="V13" s="388"/>
      <c r="W13" s="55"/>
      <c r="X13" s="43"/>
      <c r="Y13" s="48" t="str">
        <f t="shared" si="0"/>
        <v/>
      </c>
      <c r="Z13" s="49" t="str">
        <f t="shared" si="1"/>
        <v/>
      </c>
      <c r="AA13" s="50" t="str">
        <f t="shared" si="2"/>
        <v/>
      </c>
      <c r="AB13" s="50" t="str">
        <f t="shared" si="3"/>
        <v/>
      </c>
      <c r="AC13" s="118" t="str">
        <f t="shared" si="4"/>
        <v/>
      </c>
      <c r="AD13" s="124" t="s">
        <v>770</v>
      </c>
      <c r="AE13" s="115" t="s">
        <v>769</v>
      </c>
      <c r="AF13" s="350">
        <v>43343</v>
      </c>
      <c r="AG13" s="124" t="s">
        <v>885</v>
      </c>
      <c r="AH13" s="138">
        <v>2</v>
      </c>
      <c r="AI13" s="48">
        <f t="shared" si="5"/>
        <v>1</v>
      </c>
      <c r="AJ13" s="448">
        <f t="shared" si="6"/>
        <v>1</v>
      </c>
      <c r="AK13" s="338" t="b">
        <f t="shared" si="20"/>
        <v>0</v>
      </c>
      <c r="AL13" s="334" t="str">
        <f t="shared" si="21"/>
        <v>TERMINADA EXTEMPORANEA</v>
      </c>
      <c r="AM13" s="361" t="str">
        <f t="shared" si="22"/>
        <v>TERMINADA EXTEMPORANEA</v>
      </c>
      <c r="AN13" s="167" t="s">
        <v>1025</v>
      </c>
      <c r="AO13" s="360" t="s">
        <v>862</v>
      </c>
      <c r="AP13" s="92"/>
      <c r="AQ13" s="77" t="str">
        <f t="shared" si="7"/>
        <v/>
      </c>
      <c r="AR13" s="93"/>
      <c r="AS13" s="48" t="str">
        <f t="shared" si="8"/>
        <v/>
      </c>
      <c r="AT13" s="49" t="str">
        <f t="shared" si="9"/>
        <v/>
      </c>
      <c r="AU13" s="50" t="str">
        <f t="shared" si="10"/>
        <v/>
      </c>
      <c r="AV13" s="50" t="str">
        <f t="shared" si="11"/>
        <v/>
      </c>
      <c r="AW13" s="50" t="str">
        <f t="shared" si="12"/>
        <v/>
      </c>
      <c r="AX13" s="77"/>
      <c r="AY13" s="96"/>
      <c r="AZ13" s="92"/>
      <c r="BA13" s="77" t="str">
        <f t="shared" si="13"/>
        <v/>
      </c>
      <c r="BB13" s="93"/>
      <c r="BC13" s="48" t="str">
        <f t="shared" si="14"/>
        <v/>
      </c>
      <c r="BD13" s="49" t="str">
        <f t="shared" si="15"/>
        <v/>
      </c>
      <c r="BE13" s="50" t="str">
        <f t="shared" si="16"/>
        <v/>
      </c>
      <c r="BF13" s="50" t="str">
        <f t="shared" si="17"/>
        <v/>
      </c>
      <c r="BG13" s="50" t="str">
        <f t="shared" si="18"/>
        <v/>
      </c>
      <c r="BH13" s="77"/>
      <c r="BI13" s="94"/>
      <c r="BJ13" s="322" t="str">
        <f t="shared" si="19"/>
        <v>CUMPLIDA</v>
      </c>
      <c r="BK13" s="97" t="s">
        <v>1015</v>
      </c>
      <c r="BL13" s="98" t="s">
        <v>757</v>
      </c>
      <c r="BM13" s="324" t="s">
        <v>769</v>
      </c>
    </row>
    <row r="14" spans="1:65" s="81" customFormat="1" ht="202.5" x14ac:dyDescent="0.15">
      <c r="A14" s="434">
        <v>7</v>
      </c>
      <c r="B14" s="46">
        <v>42794</v>
      </c>
      <c r="C14" s="42" t="s">
        <v>23</v>
      </c>
      <c r="D14" s="44" t="s">
        <v>183</v>
      </c>
      <c r="E14" s="41">
        <v>42790</v>
      </c>
      <c r="F14" s="42" t="s">
        <v>187</v>
      </c>
      <c r="G14" s="42" t="s">
        <v>188</v>
      </c>
      <c r="H14" s="435" t="s">
        <v>521</v>
      </c>
      <c r="I14" s="402" t="s">
        <v>324</v>
      </c>
      <c r="J14" s="42" t="s">
        <v>325</v>
      </c>
      <c r="K14" s="42">
        <v>2</v>
      </c>
      <c r="L14" s="42" t="s">
        <v>27</v>
      </c>
      <c r="M14" s="42" t="s">
        <v>326</v>
      </c>
      <c r="N14" s="51" t="s">
        <v>169</v>
      </c>
      <c r="O14" s="53">
        <v>1</v>
      </c>
      <c r="P14" s="41">
        <v>42826</v>
      </c>
      <c r="Q14" s="41">
        <v>43280</v>
      </c>
      <c r="R14" s="42" t="s">
        <v>42</v>
      </c>
      <c r="S14" s="44" t="str">
        <f>IF(R14="","",VLOOKUP(R14,[2]Datos.!G35:H57,2,FALSE))</f>
        <v>Subdirector Financiero</v>
      </c>
      <c r="T14" s="44" t="str">
        <f>IF(R14="","",VLOOKUP(R14,[2]Datos.!J35:K57,2,FALSE))</f>
        <v>Profesional Universitario de Contabilidad</v>
      </c>
      <c r="U14" s="403" t="s">
        <v>170</v>
      </c>
      <c r="V14" s="388"/>
      <c r="W14" s="55"/>
      <c r="X14" s="43"/>
      <c r="Y14" s="48" t="str">
        <f t="shared" si="0"/>
        <v/>
      </c>
      <c r="Z14" s="49" t="str">
        <f t="shared" si="1"/>
        <v/>
      </c>
      <c r="AA14" s="50" t="str">
        <f t="shared" si="2"/>
        <v/>
      </c>
      <c r="AB14" s="50" t="str">
        <f t="shared" si="3"/>
        <v/>
      </c>
      <c r="AC14" s="118" t="str">
        <f t="shared" si="4"/>
        <v/>
      </c>
      <c r="AD14" s="124" t="s">
        <v>771</v>
      </c>
      <c r="AE14" s="115" t="s">
        <v>769</v>
      </c>
      <c r="AF14" s="350">
        <v>43343</v>
      </c>
      <c r="AG14" s="124" t="s">
        <v>929</v>
      </c>
      <c r="AH14" s="138">
        <v>2</v>
      </c>
      <c r="AI14" s="48">
        <f t="shared" si="5"/>
        <v>1</v>
      </c>
      <c r="AJ14" s="448">
        <f t="shared" si="6"/>
        <v>1</v>
      </c>
      <c r="AK14" s="338" t="b">
        <f t="shared" si="20"/>
        <v>0</v>
      </c>
      <c r="AL14" s="334" t="str">
        <f t="shared" si="21"/>
        <v>TERMINADA EXTEMPORANEA</v>
      </c>
      <c r="AM14" s="361" t="str">
        <f t="shared" si="22"/>
        <v>TERMINADA EXTEMPORANEA</v>
      </c>
      <c r="AN14" s="167" t="s">
        <v>930</v>
      </c>
      <c r="AO14" s="360" t="s">
        <v>862</v>
      </c>
      <c r="AP14" s="92"/>
      <c r="AQ14" s="77" t="str">
        <f t="shared" si="7"/>
        <v/>
      </c>
      <c r="AR14" s="93"/>
      <c r="AS14" s="48" t="str">
        <f t="shared" si="8"/>
        <v/>
      </c>
      <c r="AT14" s="49" t="str">
        <f t="shared" si="9"/>
        <v/>
      </c>
      <c r="AU14" s="50" t="str">
        <f t="shared" si="10"/>
        <v/>
      </c>
      <c r="AV14" s="50" t="str">
        <f t="shared" si="11"/>
        <v/>
      </c>
      <c r="AW14" s="50" t="str">
        <f t="shared" si="12"/>
        <v/>
      </c>
      <c r="AX14" s="77"/>
      <c r="AY14" s="96"/>
      <c r="AZ14" s="92"/>
      <c r="BA14" s="77" t="str">
        <f t="shared" si="13"/>
        <v/>
      </c>
      <c r="BB14" s="93"/>
      <c r="BC14" s="48" t="str">
        <f t="shared" si="14"/>
        <v/>
      </c>
      <c r="BD14" s="49" t="str">
        <f t="shared" si="15"/>
        <v/>
      </c>
      <c r="BE14" s="50" t="str">
        <f t="shared" si="16"/>
        <v/>
      </c>
      <c r="BF14" s="50" t="str">
        <f t="shared" si="17"/>
        <v/>
      </c>
      <c r="BG14" s="50" t="str">
        <f t="shared" si="18"/>
        <v/>
      </c>
      <c r="BH14" s="77"/>
      <c r="BI14" s="94"/>
      <c r="BJ14" s="322" t="str">
        <f t="shared" si="19"/>
        <v>CUMPLIDA</v>
      </c>
      <c r="BK14" s="97" t="s">
        <v>1003</v>
      </c>
      <c r="BL14" s="98" t="s">
        <v>756</v>
      </c>
      <c r="BM14" s="324" t="s">
        <v>769</v>
      </c>
    </row>
    <row r="15" spans="1:65" s="81" customFormat="1" ht="178.5" x14ac:dyDescent="0.15">
      <c r="A15" s="434">
        <v>8</v>
      </c>
      <c r="B15" s="46">
        <v>42794</v>
      </c>
      <c r="C15" s="42" t="s">
        <v>23</v>
      </c>
      <c r="D15" s="44" t="s">
        <v>183</v>
      </c>
      <c r="E15" s="41">
        <v>42790</v>
      </c>
      <c r="F15" s="42" t="s">
        <v>189</v>
      </c>
      <c r="G15" s="42" t="s">
        <v>190</v>
      </c>
      <c r="H15" s="435" t="s">
        <v>521</v>
      </c>
      <c r="I15" s="402" t="s">
        <v>327</v>
      </c>
      <c r="J15" s="42" t="s">
        <v>328</v>
      </c>
      <c r="K15" s="42">
        <v>3</v>
      </c>
      <c r="L15" s="42" t="s">
        <v>27</v>
      </c>
      <c r="M15" s="42" t="s">
        <v>326</v>
      </c>
      <c r="N15" s="51" t="s">
        <v>169</v>
      </c>
      <c r="O15" s="53">
        <v>1</v>
      </c>
      <c r="P15" s="41">
        <v>42826</v>
      </c>
      <c r="Q15" s="41">
        <v>43280</v>
      </c>
      <c r="R15" s="42" t="s">
        <v>42</v>
      </c>
      <c r="S15" s="44" t="str">
        <f>IF(R15="","",VLOOKUP(R15,[2]Datos.!G36:H58,2,FALSE))</f>
        <v>Subdirector Financiero</v>
      </c>
      <c r="T15" s="44" t="str">
        <f>IF(R15="","",VLOOKUP(R15,[2]Datos.!J36:K58,2,FALSE))</f>
        <v>Profesional Universitario de Contabilidad</v>
      </c>
      <c r="U15" s="403" t="s">
        <v>170</v>
      </c>
      <c r="V15" s="388"/>
      <c r="W15" s="55"/>
      <c r="X15" s="43"/>
      <c r="Y15" s="48" t="str">
        <f t="shared" si="0"/>
        <v/>
      </c>
      <c r="Z15" s="49" t="str">
        <f t="shared" si="1"/>
        <v/>
      </c>
      <c r="AA15" s="50" t="str">
        <f t="shared" si="2"/>
        <v/>
      </c>
      <c r="AB15" s="50" t="str">
        <f t="shared" si="3"/>
        <v/>
      </c>
      <c r="AC15" s="118" t="str">
        <f t="shared" si="4"/>
        <v/>
      </c>
      <c r="AD15" s="124" t="s">
        <v>772</v>
      </c>
      <c r="AE15" s="115" t="s">
        <v>769</v>
      </c>
      <c r="AF15" s="350">
        <v>43343</v>
      </c>
      <c r="AG15" s="124" t="s">
        <v>929</v>
      </c>
      <c r="AH15" s="138">
        <v>3</v>
      </c>
      <c r="AI15" s="48">
        <f t="shared" si="5"/>
        <v>1</v>
      </c>
      <c r="AJ15" s="448">
        <f t="shared" si="6"/>
        <v>1</v>
      </c>
      <c r="AK15" s="338" t="b">
        <f t="shared" si="20"/>
        <v>0</v>
      </c>
      <c r="AL15" s="334" t="str">
        <f t="shared" si="21"/>
        <v>TERMINADA EXTEMPORANEA</v>
      </c>
      <c r="AM15" s="361" t="str">
        <f t="shared" si="22"/>
        <v>TERMINADA EXTEMPORANEA</v>
      </c>
      <c r="AN15" s="166" t="s">
        <v>993</v>
      </c>
      <c r="AO15" s="360" t="s">
        <v>862</v>
      </c>
      <c r="AP15" s="92"/>
      <c r="AQ15" s="77" t="str">
        <f t="shared" si="7"/>
        <v/>
      </c>
      <c r="AR15" s="93"/>
      <c r="AS15" s="48" t="str">
        <f t="shared" si="8"/>
        <v/>
      </c>
      <c r="AT15" s="49" t="str">
        <f t="shared" si="9"/>
        <v/>
      </c>
      <c r="AU15" s="50" t="str">
        <f t="shared" si="10"/>
        <v/>
      </c>
      <c r="AV15" s="50" t="str">
        <f t="shared" si="11"/>
        <v/>
      </c>
      <c r="AW15" s="50" t="str">
        <f t="shared" si="12"/>
        <v/>
      </c>
      <c r="AX15" s="77"/>
      <c r="AY15" s="96"/>
      <c r="AZ15" s="92"/>
      <c r="BA15" s="77" t="str">
        <f t="shared" si="13"/>
        <v/>
      </c>
      <c r="BB15" s="93"/>
      <c r="BC15" s="48" t="str">
        <f t="shared" si="14"/>
        <v/>
      </c>
      <c r="BD15" s="49" t="str">
        <f t="shared" si="15"/>
        <v/>
      </c>
      <c r="BE15" s="50" t="str">
        <f t="shared" si="16"/>
        <v/>
      </c>
      <c r="BF15" s="50" t="str">
        <f t="shared" si="17"/>
        <v/>
      </c>
      <c r="BG15" s="50" t="str">
        <f t="shared" si="18"/>
        <v/>
      </c>
      <c r="BH15" s="77"/>
      <c r="BI15" s="94"/>
      <c r="BJ15" s="322" t="str">
        <f t="shared" si="19"/>
        <v>CUMPLIDA</v>
      </c>
      <c r="BK15" s="97" t="s">
        <v>994</v>
      </c>
      <c r="BL15" s="98" t="s">
        <v>756</v>
      </c>
      <c r="BM15" s="324"/>
    </row>
    <row r="16" spans="1:65" s="81" customFormat="1" ht="204" x14ac:dyDescent="0.15">
      <c r="A16" s="434">
        <v>9</v>
      </c>
      <c r="B16" s="46">
        <v>42794</v>
      </c>
      <c r="C16" s="42" t="s">
        <v>23</v>
      </c>
      <c r="D16" s="44" t="s">
        <v>183</v>
      </c>
      <c r="E16" s="41">
        <v>42790</v>
      </c>
      <c r="F16" s="42" t="s">
        <v>191</v>
      </c>
      <c r="G16" s="42" t="s">
        <v>192</v>
      </c>
      <c r="H16" s="435" t="s">
        <v>522</v>
      </c>
      <c r="I16" s="404" t="s">
        <v>329</v>
      </c>
      <c r="J16" s="42" t="s">
        <v>330</v>
      </c>
      <c r="K16" s="42">
        <v>5</v>
      </c>
      <c r="L16" s="42" t="s">
        <v>27</v>
      </c>
      <c r="M16" s="43" t="s">
        <v>331</v>
      </c>
      <c r="N16" s="51" t="s">
        <v>169</v>
      </c>
      <c r="O16" s="53">
        <v>1</v>
      </c>
      <c r="P16" s="41">
        <v>42807</v>
      </c>
      <c r="Q16" s="41">
        <v>42868</v>
      </c>
      <c r="R16" s="42" t="s">
        <v>88</v>
      </c>
      <c r="S16" s="44" t="str">
        <f>IF(R16="","",VLOOKUP(R16,[2]Datos.!G37:H59,2,FALSE))</f>
        <v xml:space="preserve">Subdirector Administrativo </v>
      </c>
      <c r="T16" s="44" t="str">
        <f>IF(R16="","",VLOOKUP(R16,[2]Datos.!J37:K59,2,FALSE))</f>
        <v>Técnico de Servicios Administrativos</v>
      </c>
      <c r="U16" s="403" t="s">
        <v>170</v>
      </c>
      <c r="V16" s="388"/>
      <c r="W16" s="52"/>
      <c r="X16" s="43"/>
      <c r="Y16" s="48" t="str">
        <f t="shared" si="0"/>
        <v/>
      </c>
      <c r="Z16" s="49" t="str">
        <f t="shared" si="1"/>
        <v/>
      </c>
      <c r="AA16" s="50" t="str">
        <f t="shared" si="2"/>
        <v/>
      </c>
      <c r="AB16" s="50" t="str">
        <f t="shared" si="3"/>
        <v/>
      </c>
      <c r="AC16" s="118" t="str">
        <f t="shared" si="4"/>
        <v/>
      </c>
      <c r="AD16" s="123" t="s">
        <v>773</v>
      </c>
      <c r="AE16" s="115" t="s">
        <v>765</v>
      </c>
      <c r="AF16" s="350">
        <v>43343</v>
      </c>
      <c r="AG16" s="123" t="s">
        <v>879</v>
      </c>
      <c r="AH16" s="138">
        <v>2</v>
      </c>
      <c r="AI16" s="48">
        <f t="shared" si="5"/>
        <v>0.4</v>
      </c>
      <c r="AJ16" s="351">
        <f t="shared" si="6"/>
        <v>0.4</v>
      </c>
      <c r="AK16" s="338" t="b">
        <f t="shared" si="20"/>
        <v>0</v>
      </c>
      <c r="AL16" s="334" t="str">
        <f t="shared" si="21"/>
        <v>INCUMPLIDA</v>
      </c>
      <c r="AM16" s="361" t="str">
        <f t="shared" si="22"/>
        <v>INCUMPLIDA</v>
      </c>
      <c r="AN16" s="168" t="s">
        <v>987</v>
      </c>
      <c r="AO16" s="360" t="s">
        <v>876</v>
      </c>
      <c r="AP16" s="92"/>
      <c r="AQ16" s="77" t="str">
        <f t="shared" si="7"/>
        <v/>
      </c>
      <c r="AR16" s="93"/>
      <c r="AS16" s="48" t="str">
        <f t="shared" si="8"/>
        <v/>
      </c>
      <c r="AT16" s="49" t="str">
        <f t="shared" si="9"/>
        <v/>
      </c>
      <c r="AU16" s="50" t="str">
        <f t="shared" si="10"/>
        <v/>
      </c>
      <c r="AV16" s="50" t="str">
        <f t="shared" si="11"/>
        <v/>
      </c>
      <c r="AW16" s="50" t="str">
        <f t="shared" si="12"/>
        <v/>
      </c>
      <c r="AX16" s="77"/>
      <c r="AY16" s="96"/>
      <c r="AZ16" s="92"/>
      <c r="BA16" s="77" t="str">
        <f t="shared" si="13"/>
        <v/>
      </c>
      <c r="BB16" s="93"/>
      <c r="BC16" s="48" t="str">
        <f t="shared" si="14"/>
        <v/>
      </c>
      <c r="BD16" s="49" t="str">
        <f t="shared" si="15"/>
        <v/>
      </c>
      <c r="BE16" s="50" t="str">
        <f t="shared" si="16"/>
        <v/>
      </c>
      <c r="BF16" s="50" t="str">
        <f t="shared" si="17"/>
        <v/>
      </c>
      <c r="BG16" s="50" t="str">
        <f t="shared" si="18"/>
        <v/>
      </c>
      <c r="BH16" s="77"/>
      <c r="BI16" s="94"/>
      <c r="BJ16" s="322" t="str">
        <f t="shared" si="19"/>
        <v>PENDIENTE</v>
      </c>
      <c r="BK16" s="97"/>
      <c r="BL16" s="98"/>
      <c r="BM16" s="324"/>
    </row>
    <row r="17" spans="1:65" s="81" customFormat="1" ht="114.75" x14ac:dyDescent="0.15">
      <c r="A17" s="434">
        <v>10</v>
      </c>
      <c r="B17" s="46">
        <v>42794</v>
      </c>
      <c r="C17" s="42" t="s">
        <v>23</v>
      </c>
      <c r="D17" s="44" t="s">
        <v>183</v>
      </c>
      <c r="E17" s="41">
        <v>42790</v>
      </c>
      <c r="F17" s="42" t="s">
        <v>193</v>
      </c>
      <c r="G17" s="42" t="s">
        <v>194</v>
      </c>
      <c r="H17" s="435" t="s">
        <v>522</v>
      </c>
      <c r="I17" s="404" t="s">
        <v>332</v>
      </c>
      <c r="J17" s="42" t="s">
        <v>333</v>
      </c>
      <c r="K17" s="42">
        <v>4</v>
      </c>
      <c r="L17" s="42" t="s">
        <v>27</v>
      </c>
      <c r="M17" s="43" t="s">
        <v>331</v>
      </c>
      <c r="N17" s="51" t="s">
        <v>169</v>
      </c>
      <c r="O17" s="53">
        <v>1</v>
      </c>
      <c r="P17" s="41">
        <v>42815</v>
      </c>
      <c r="Q17" s="41">
        <v>43029</v>
      </c>
      <c r="R17" s="42" t="s">
        <v>88</v>
      </c>
      <c r="S17" s="44" t="str">
        <f>IF(R17="","",VLOOKUP(R17,[2]Datos.!G38:H60,2,FALSE))</f>
        <v xml:space="preserve">Subdirector Administrativo </v>
      </c>
      <c r="T17" s="44" t="str">
        <f>IF(R17="","",VLOOKUP(R17,[2]Datos.!J38:K60,2,FALSE))</f>
        <v>Técnico de Servicios Administrativos</v>
      </c>
      <c r="U17" s="403" t="s">
        <v>170</v>
      </c>
      <c r="V17" s="388"/>
      <c r="W17" s="52"/>
      <c r="X17" s="43"/>
      <c r="Y17" s="48" t="str">
        <f t="shared" si="0"/>
        <v/>
      </c>
      <c r="Z17" s="49" t="str">
        <f t="shared" si="1"/>
        <v/>
      </c>
      <c r="AA17" s="50" t="str">
        <f t="shared" si="2"/>
        <v/>
      </c>
      <c r="AB17" s="50" t="str">
        <f t="shared" si="3"/>
        <v/>
      </c>
      <c r="AC17" s="118" t="str">
        <f t="shared" si="4"/>
        <v/>
      </c>
      <c r="AD17" s="123" t="s">
        <v>774</v>
      </c>
      <c r="AE17" s="115" t="s">
        <v>765</v>
      </c>
      <c r="AF17" s="350">
        <v>43343</v>
      </c>
      <c r="AG17" s="137" t="s">
        <v>880</v>
      </c>
      <c r="AH17" s="138">
        <v>4</v>
      </c>
      <c r="AI17" s="48">
        <f t="shared" si="5"/>
        <v>1</v>
      </c>
      <c r="AJ17" s="351">
        <f t="shared" si="6"/>
        <v>1</v>
      </c>
      <c r="AK17" s="338" t="b">
        <f t="shared" si="20"/>
        <v>0</v>
      </c>
      <c r="AL17" s="334" t="str">
        <f t="shared" si="21"/>
        <v>TERMINADA EXTEMPORANEA</v>
      </c>
      <c r="AM17" s="361" t="str">
        <f t="shared" si="22"/>
        <v>TERMINADA EXTEMPORANEA</v>
      </c>
      <c r="AN17" s="169" t="s">
        <v>988</v>
      </c>
      <c r="AO17" s="360" t="s">
        <v>876</v>
      </c>
      <c r="AP17" s="92"/>
      <c r="AQ17" s="77" t="str">
        <f t="shared" si="7"/>
        <v/>
      </c>
      <c r="AR17" s="93"/>
      <c r="AS17" s="48" t="str">
        <f t="shared" si="8"/>
        <v/>
      </c>
      <c r="AT17" s="49" t="str">
        <f t="shared" si="9"/>
        <v/>
      </c>
      <c r="AU17" s="50" t="str">
        <f t="shared" si="10"/>
        <v/>
      </c>
      <c r="AV17" s="50" t="str">
        <f t="shared" si="11"/>
        <v/>
      </c>
      <c r="AW17" s="50" t="str">
        <f t="shared" si="12"/>
        <v/>
      </c>
      <c r="AX17" s="77"/>
      <c r="AY17" s="96"/>
      <c r="AZ17" s="92"/>
      <c r="BA17" s="77" t="str">
        <f t="shared" si="13"/>
        <v/>
      </c>
      <c r="BB17" s="93"/>
      <c r="BC17" s="48" t="str">
        <f t="shared" si="14"/>
        <v/>
      </c>
      <c r="BD17" s="49" t="str">
        <f t="shared" si="15"/>
        <v/>
      </c>
      <c r="BE17" s="50" t="str">
        <f t="shared" si="16"/>
        <v/>
      </c>
      <c r="BF17" s="50" t="str">
        <f t="shared" si="17"/>
        <v/>
      </c>
      <c r="BG17" s="50" t="str">
        <f t="shared" si="18"/>
        <v/>
      </c>
      <c r="BH17" s="77"/>
      <c r="BI17" s="94"/>
      <c r="BJ17" s="322" t="str">
        <f t="shared" si="19"/>
        <v>CUMPLIDA</v>
      </c>
      <c r="BK17" s="97" t="s">
        <v>1016</v>
      </c>
      <c r="BL17" s="98" t="s">
        <v>757</v>
      </c>
      <c r="BM17" s="324" t="s">
        <v>769</v>
      </c>
    </row>
    <row r="18" spans="1:65" s="81" customFormat="1" ht="331.5" x14ac:dyDescent="0.15">
      <c r="A18" s="434">
        <v>12</v>
      </c>
      <c r="B18" s="46">
        <v>42878</v>
      </c>
      <c r="C18" s="42" t="s">
        <v>23</v>
      </c>
      <c r="D18" s="44" t="s">
        <v>195</v>
      </c>
      <c r="E18" s="41">
        <v>42878</v>
      </c>
      <c r="F18" s="42">
        <v>1</v>
      </c>
      <c r="G18" s="42" t="s">
        <v>196</v>
      </c>
      <c r="H18" s="435" t="s">
        <v>524</v>
      </c>
      <c r="I18" s="402" t="s">
        <v>334</v>
      </c>
      <c r="J18" s="42" t="s">
        <v>335</v>
      </c>
      <c r="K18" s="42">
        <v>5</v>
      </c>
      <c r="L18" s="42" t="s">
        <v>29</v>
      </c>
      <c r="M18" s="44" t="s">
        <v>336</v>
      </c>
      <c r="N18" s="51" t="s">
        <v>169</v>
      </c>
      <c r="O18" s="53">
        <v>1</v>
      </c>
      <c r="P18" s="41">
        <v>42901</v>
      </c>
      <c r="Q18" s="41">
        <v>43007</v>
      </c>
      <c r="R18" s="42" t="s">
        <v>46</v>
      </c>
      <c r="S18" s="44" t="str">
        <f>IF(R18="","",VLOOKUP(R18,[2]Datos.!G29:H51,2,FALSE))</f>
        <v>Gerente General</v>
      </c>
      <c r="T18" s="44" t="str">
        <f>IF(R18="","",VLOOKUP(R18,[2]Datos.!$J$28:$K$50,2,FALSE))</f>
        <v>Profesional Universitario de Planeación</v>
      </c>
      <c r="U18" s="401" t="s">
        <v>170</v>
      </c>
      <c r="V18" s="388"/>
      <c r="W18" s="56"/>
      <c r="X18" s="44"/>
      <c r="Y18" s="48" t="str">
        <f t="shared" si="0"/>
        <v/>
      </c>
      <c r="Z18" s="49" t="str">
        <f t="shared" si="1"/>
        <v/>
      </c>
      <c r="AA18" s="50" t="str">
        <f t="shared" si="2"/>
        <v/>
      </c>
      <c r="AB18" s="50" t="str">
        <f t="shared" si="3"/>
        <v/>
      </c>
      <c r="AC18" s="118" t="str">
        <f t="shared" si="4"/>
        <v/>
      </c>
      <c r="AD18" s="125" t="s">
        <v>775</v>
      </c>
      <c r="AE18" s="116" t="s">
        <v>765</v>
      </c>
      <c r="AF18" s="350">
        <v>43343</v>
      </c>
      <c r="AG18" s="137" t="s">
        <v>863</v>
      </c>
      <c r="AH18" s="138">
        <v>5</v>
      </c>
      <c r="AI18" s="48">
        <f t="shared" si="5"/>
        <v>1</v>
      </c>
      <c r="AJ18" s="351">
        <f t="shared" si="6"/>
        <v>1</v>
      </c>
      <c r="AK18" s="338" t="b">
        <f t="shared" si="20"/>
        <v>0</v>
      </c>
      <c r="AL18" s="334" t="str">
        <f t="shared" si="21"/>
        <v>TERMINADA EXTEMPORANEA</v>
      </c>
      <c r="AM18" s="361" t="str">
        <f t="shared" si="22"/>
        <v>TERMINADA EXTEMPORANEA</v>
      </c>
      <c r="AN18" s="137" t="s">
        <v>871</v>
      </c>
      <c r="AO18" s="360" t="s">
        <v>862</v>
      </c>
      <c r="AP18" s="92"/>
      <c r="AQ18" s="77" t="str">
        <f t="shared" si="7"/>
        <v/>
      </c>
      <c r="AR18" s="93"/>
      <c r="AS18" s="48" t="str">
        <f t="shared" si="8"/>
        <v/>
      </c>
      <c r="AT18" s="49" t="str">
        <f t="shared" si="9"/>
        <v/>
      </c>
      <c r="AU18" s="50" t="str">
        <f t="shared" si="10"/>
        <v/>
      </c>
      <c r="AV18" s="50" t="str">
        <f t="shared" si="11"/>
        <v/>
      </c>
      <c r="AW18" s="50" t="str">
        <f t="shared" si="12"/>
        <v/>
      </c>
      <c r="AX18" s="77"/>
      <c r="AY18" s="96"/>
      <c r="AZ18" s="92"/>
      <c r="BA18" s="77" t="str">
        <f t="shared" si="13"/>
        <v/>
      </c>
      <c r="BB18" s="93"/>
      <c r="BC18" s="48" t="str">
        <f t="shared" si="14"/>
        <v/>
      </c>
      <c r="BD18" s="49" t="str">
        <f t="shared" si="15"/>
        <v/>
      </c>
      <c r="BE18" s="50" t="str">
        <f t="shared" si="16"/>
        <v/>
      </c>
      <c r="BF18" s="50" t="str">
        <f t="shared" si="17"/>
        <v/>
      </c>
      <c r="BG18" s="50" t="str">
        <f t="shared" si="18"/>
        <v/>
      </c>
      <c r="BH18" s="77"/>
      <c r="BI18" s="94"/>
      <c r="BJ18" s="322" t="str">
        <f t="shared" si="19"/>
        <v>CUMPLIDA</v>
      </c>
      <c r="BK18" s="97" t="s">
        <v>984</v>
      </c>
      <c r="BL18" s="98" t="s">
        <v>757</v>
      </c>
      <c r="BM18" s="324" t="s">
        <v>769</v>
      </c>
    </row>
    <row r="19" spans="1:65" s="81" customFormat="1" ht="331.5" x14ac:dyDescent="0.15">
      <c r="A19" s="434">
        <v>13</v>
      </c>
      <c r="B19" s="46">
        <v>42878</v>
      </c>
      <c r="C19" s="42" t="s">
        <v>23</v>
      </c>
      <c r="D19" s="44" t="s">
        <v>195</v>
      </c>
      <c r="E19" s="41">
        <v>42878</v>
      </c>
      <c r="F19" s="42">
        <v>2</v>
      </c>
      <c r="G19" s="42" t="s">
        <v>197</v>
      </c>
      <c r="H19" s="435" t="s">
        <v>524</v>
      </c>
      <c r="I19" s="402" t="s">
        <v>337</v>
      </c>
      <c r="J19" s="42" t="s">
        <v>335</v>
      </c>
      <c r="K19" s="42">
        <v>5</v>
      </c>
      <c r="L19" s="42" t="s">
        <v>29</v>
      </c>
      <c r="M19" s="44" t="s">
        <v>336</v>
      </c>
      <c r="N19" s="51" t="s">
        <v>169</v>
      </c>
      <c r="O19" s="53">
        <v>1</v>
      </c>
      <c r="P19" s="41">
        <v>42901</v>
      </c>
      <c r="Q19" s="41">
        <v>43007</v>
      </c>
      <c r="R19" s="42" t="s">
        <v>46</v>
      </c>
      <c r="S19" s="44" t="str">
        <f>IF(R19="","",VLOOKUP(R19,[2]Datos.!G30:H52,2,FALSE))</f>
        <v>Gerente General</v>
      </c>
      <c r="T19" s="44" t="str">
        <f>IF(R19="","",VLOOKUP(R19,[2]Datos.!$J$28:$K$50,2,FALSE))</f>
        <v>Profesional Universitario de Planeación</v>
      </c>
      <c r="U19" s="401" t="s">
        <v>170</v>
      </c>
      <c r="V19" s="388"/>
      <c r="W19" s="56"/>
      <c r="X19" s="44"/>
      <c r="Y19" s="48" t="str">
        <f t="shared" si="0"/>
        <v/>
      </c>
      <c r="Z19" s="49" t="str">
        <f t="shared" si="1"/>
        <v/>
      </c>
      <c r="AA19" s="50" t="str">
        <f t="shared" si="2"/>
        <v/>
      </c>
      <c r="AB19" s="50" t="str">
        <f t="shared" si="3"/>
        <v/>
      </c>
      <c r="AC19" s="118" t="str">
        <f t="shared" si="4"/>
        <v/>
      </c>
      <c r="AD19" s="125" t="s">
        <v>776</v>
      </c>
      <c r="AE19" s="116" t="s">
        <v>765</v>
      </c>
      <c r="AF19" s="350">
        <v>43343</v>
      </c>
      <c r="AG19" s="137" t="s">
        <v>863</v>
      </c>
      <c r="AH19" s="138">
        <v>5</v>
      </c>
      <c r="AI19" s="48">
        <f t="shared" si="5"/>
        <v>1</v>
      </c>
      <c r="AJ19" s="351">
        <f t="shared" si="6"/>
        <v>1</v>
      </c>
      <c r="AK19" s="338" t="b">
        <f t="shared" si="20"/>
        <v>0</v>
      </c>
      <c r="AL19" s="334" t="str">
        <f t="shared" si="21"/>
        <v>TERMINADA EXTEMPORANEA</v>
      </c>
      <c r="AM19" s="361" t="str">
        <f t="shared" si="22"/>
        <v>TERMINADA EXTEMPORANEA</v>
      </c>
      <c r="AN19" s="137" t="s">
        <v>871</v>
      </c>
      <c r="AO19" s="360" t="s">
        <v>862</v>
      </c>
      <c r="AP19" s="92"/>
      <c r="AQ19" s="77" t="str">
        <f t="shared" si="7"/>
        <v/>
      </c>
      <c r="AR19" s="93"/>
      <c r="AS19" s="48" t="str">
        <f t="shared" si="8"/>
        <v/>
      </c>
      <c r="AT19" s="49" t="str">
        <f t="shared" si="9"/>
        <v/>
      </c>
      <c r="AU19" s="50" t="str">
        <f t="shared" si="10"/>
        <v/>
      </c>
      <c r="AV19" s="50" t="str">
        <f t="shared" si="11"/>
        <v/>
      </c>
      <c r="AW19" s="50" t="str">
        <f t="shared" si="12"/>
        <v/>
      </c>
      <c r="AX19" s="77"/>
      <c r="AY19" s="96"/>
      <c r="AZ19" s="92"/>
      <c r="BA19" s="77" t="str">
        <f t="shared" si="13"/>
        <v/>
      </c>
      <c r="BB19" s="93"/>
      <c r="BC19" s="48" t="str">
        <f t="shared" si="14"/>
        <v/>
      </c>
      <c r="BD19" s="49" t="str">
        <f t="shared" si="15"/>
        <v/>
      </c>
      <c r="BE19" s="50" t="str">
        <f t="shared" si="16"/>
        <v/>
      </c>
      <c r="BF19" s="50" t="str">
        <f t="shared" si="17"/>
        <v/>
      </c>
      <c r="BG19" s="50" t="str">
        <f t="shared" si="18"/>
        <v/>
      </c>
      <c r="BH19" s="77"/>
      <c r="BI19" s="94"/>
      <c r="BJ19" s="322" t="str">
        <f t="shared" si="19"/>
        <v>CUMPLIDA</v>
      </c>
      <c r="BK19" s="97" t="s">
        <v>984</v>
      </c>
      <c r="BL19" s="98" t="s">
        <v>757</v>
      </c>
      <c r="BM19" s="324" t="s">
        <v>769</v>
      </c>
    </row>
    <row r="20" spans="1:65" s="158" customFormat="1" ht="345.75" customHeight="1" x14ac:dyDescent="0.25">
      <c r="A20" s="436">
        <v>14</v>
      </c>
      <c r="B20" s="46">
        <v>42878</v>
      </c>
      <c r="C20" s="42" t="s">
        <v>23</v>
      </c>
      <c r="D20" s="44" t="s">
        <v>195</v>
      </c>
      <c r="E20" s="41">
        <v>42878</v>
      </c>
      <c r="F20" s="42">
        <v>3</v>
      </c>
      <c r="G20" s="42" t="s">
        <v>198</v>
      </c>
      <c r="H20" s="435" t="s">
        <v>524</v>
      </c>
      <c r="I20" s="402" t="s">
        <v>337</v>
      </c>
      <c r="J20" s="42" t="s">
        <v>338</v>
      </c>
      <c r="K20" s="42">
        <v>3</v>
      </c>
      <c r="L20" s="42" t="s">
        <v>29</v>
      </c>
      <c r="M20" s="44" t="s">
        <v>339</v>
      </c>
      <c r="N20" s="51" t="s">
        <v>169</v>
      </c>
      <c r="O20" s="53">
        <v>1</v>
      </c>
      <c r="P20" s="41">
        <v>43010</v>
      </c>
      <c r="Q20" s="41">
        <v>43035</v>
      </c>
      <c r="R20" s="42" t="s">
        <v>81</v>
      </c>
      <c r="S20" s="44" t="str">
        <f>IF(R20="","",VLOOKUP(R20,[2]Datos.!G31:H53,2,FALSE))</f>
        <v>Secretario General</v>
      </c>
      <c r="T20" s="44" t="str">
        <f>IF(R20="","",VLOOKUP(R20,[2]Datos.!$J$28:$K$50,2,FALSE))</f>
        <v>Secretario General</v>
      </c>
      <c r="U20" s="401" t="s">
        <v>170</v>
      </c>
      <c r="V20" s="388"/>
      <c r="W20" s="52"/>
      <c r="X20" s="43"/>
      <c r="Y20" s="48" t="str">
        <f t="shared" si="0"/>
        <v/>
      </c>
      <c r="Z20" s="49" t="str">
        <f t="shared" si="1"/>
        <v/>
      </c>
      <c r="AA20" s="50" t="str">
        <f t="shared" si="2"/>
        <v/>
      </c>
      <c r="AB20" s="50" t="str">
        <f t="shared" si="3"/>
        <v/>
      </c>
      <c r="AC20" s="118" t="str">
        <f t="shared" si="4"/>
        <v/>
      </c>
      <c r="AD20" s="126" t="s">
        <v>777</v>
      </c>
      <c r="AE20" s="116" t="s">
        <v>778</v>
      </c>
      <c r="AF20" s="350">
        <v>43343</v>
      </c>
      <c r="AG20" s="137" t="s">
        <v>931</v>
      </c>
      <c r="AH20" s="138">
        <v>1</v>
      </c>
      <c r="AI20" s="48">
        <f t="shared" si="5"/>
        <v>0.33333333333333331</v>
      </c>
      <c r="AJ20" s="351">
        <f t="shared" si="6"/>
        <v>0.33333333333333331</v>
      </c>
      <c r="AK20" s="339" t="b">
        <f t="shared" si="20"/>
        <v>0</v>
      </c>
      <c r="AL20" s="335" t="str">
        <f t="shared" si="21"/>
        <v>INCUMPLIDA</v>
      </c>
      <c r="AM20" s="362" t="str">
        <f t="shared" si="22"/>
        <v>INCUMPLIDA</v>
      </c>
      <c r="AN20" s="139" t="s">
        <v>1019</v>
      </c>
      <c r="AO20" s="360" t="s">
        <v>888</v>
      </c>
      <c r="AP20" s="92"/>
      <c r="AQ20" s="77" t="str">
        <f t="shared" si="7"/>
        <v/>
      </c>
      <c r="AR20" s="93"/>
      <c r="AS20" s="48" t="str">
        <f t="shared" si="8"/>
        <v/>
      </c>
      <c r="AT20" s="49" t="str">
        <f t="shared" si="9"/>
        <v/>
      </c>
      <c r="AU20" s="50" t="str">
        <f t="shared" si="10"/>
        <v/>
      </c>
      <c r="AV20" s="50" t="str">
        <f t="shared" si="11"/>
        <v/>
      </c>
      <c r="AW20" s="50" t="str">
        <f t="shared" si="12"/>
        <v/>
      </c>
      <c r="AX20" s="77"/>
      <c r="AY20" s="96"/>
      <c r="AZ20" s="92"/>
      <c r="BA20" s="77" t="str">
        <f t="shared" si="13"/>
        <v/>
      </c>
      <c r="BB20" s="93"/>
      <c r="BC20" s="48" t="str">
        <f t="shared" si="14"/>
        <v/>
      </c>
      <c r="BD20" s="49" t="str">
        <f t="shared" si="15"/>
        <v/>
      </c>
      <c r="BE20" s="50" t="str">
        <f t="shared" si="16"/>
        <v/>
      </c>
      <c r="BF20" s="50" t="str">
        <f t="shared" si="17"/>
        <v/>
      </c>
      <c r="BG20" s="50" t="str">
        <f t="shared" si="18"/>
        <v/>
      </c>
      <c r="BH20" s="77"/>
      <c r="BI20" s="94"/>
      <c r="BJ20" s="322" t="str">
        <f t="shared" si="19"/>
        <v>PENDIENTE</v>
      </c>
      <c r="BK20" s="97"/>
      <c r="BL20" s="97"/>
      <c r="BM20" s="325"/>
    </row>
    <row r="21" spans="1:65" s="81" customFormat="1" ht="180" customHeight="1" x14ac:dyDescent="0.15">
      <c r="A21" s="434">
        <v>15</v>
      </c>
      <c r="B21" s="46">
        <v>42914</v>
      </c>
      <c r="C21" s="42" t="s">
        <v>23</v>
      </c>
      <c r="D21" s="44" t="s">
        <v>199</v>
      </c>
      <c r="E21" s="41">
        <v>42853</v>
      </c>
      <c r="F21" s="42" t="s">
        <v>200</v>
      </c>
      <c r="G21" s="42" t="s">
        <v>201</v>
      </c>
      <c r="H21" s="435" t="s">
        <v>525</v>
      </c>
      <c r="I21" s="402" t="s">
        <v>340</v>
      </c>
      <c r="J21" s="42" t="s">
        <v>341</v>
      </c>
      <c r="K21" s="42">
        <v>3</v>
      </c>
      <c r="L21" s="42" t="s">
        <v>27</v>
      </c>
      <c r="M21" s="43" t="s">
        <v>342</v>
      </c>
      <c r="N21" s="51" t="s">
        <v>169</v>
      </c>
      <c r="O21" s="53">
        <v>0.7</v>
      </c>
      <c r="P21" s="41">
        <v>42948</v>
      </c>
      <c r="Q21" s="41">
        <v>43311</v>
      </c>
      <c r="R21" s="42" t="s">
        <v>80</v>
      </c>
      <c r="S21" s="44" t="str">
        <f>IF(R21="","",VLOOKUP(R21,[2]Datos.!G32:H54,2,FALSE))</f>
        <v>Director Operativo</v>
      </c>
      <c r="T21" s="44" t="str">
        <f>IF(R21="","",VLOOKUP(R21,[2]Datos.!$J$28:$K$50,2,FALSE))</f>
        <v>Director Operativo</v>
      </c>
      <c r="U21" s="403" t="s">
        <v>170</v>
      </c>
      <c r="V21" s="388"/>
      <c r="W21" s="52"/>
      <c r="X21" s="43"/>
      <c r="Y21" s="48" t="str">
        <f t="shared" si="0"/>
        <v/>
      </c>
      <c r="Z21" s="49" t="str">
        <f t="shared" si="1"/>
        <v/>
      </c>
      <c r="AA21" s="50" t="str">
        <f t="shared" si="2"/>
        <v/>
      </c>
      <c r="AB21" s="50" t="str">
        <f t="shared" si="3"/>
        <v/>
      </c>
      <c r="AC21" s="118" t="str">
        <f t="shared" si="4"/>
        <v/>
      </c>
      <c r="AD21" s="127" t="s">
        <v>779</v>
      </c>
      <c r="AE21" s="115" t="s">
        <v>778</v>
      </c>
      <c r="AF21" s="350">
        <v>43343</v>
      </c>
      <c r="AG21" s="137" t="s">
        <v>850</v>
      </c>
      <c r="AH21" s="138">
        <v>4</v>
      </c>
      <c r="AI21" s="48">
        <f t="shared" si="5"/>
        <v>1.3333333333333333</v>
      </c>
      <c r="AJ21" s="351">
        <f t="shared" si="6"/>
        <v>1</v>
      </c>
      <c r="AK21" s="338" t="b">
        <f t="shared" si="20"/>
        <v>0</v>
      </c>
      <c r="AL21" s="334" t="str">
        <f t="shared" si="21"/>
        <v>TERMINADA EXTEMPORANEA</v>
      </c>
      <c r="AM21" s="361" t="str">
        <f t="shared" si="22"/>
        <v>TERMINADA EXTEMPORANEA</v>
      </c>
      <c r="AN21" s="137" t="s">
        <v>1026</v>
      </c>
      <c r="AO21" s="360" t="s">
        <v>778</v>
      </c>
      <c r="AP21" s="92"/>
      <c r="AQ21" s="77" t="str">
        <f t="shared" si="7"/>
        <v/>
      </c>
      <c r="AR21" s="93"/>
      <c r="AS21" s="48" t="str">
        <f t="shared" si="8"/>
        <v/>
      </c>
      <c r="AT21" s="49" t="str">
        <f t="shared" si="9"/>
        <v/>
      </c>
      <c r="AU21" s="50" t="str">
        <f t="shared" si="10"/>
        <v/>
      </c>
      <c r="AV21" s="50" t="str">
        <f t="shared" si="11"/>
        <v/>
      </c>
      <c r="AW21" s="50" t="str">
        <f t="shared" si="12"/>
        <v/>
      </c>
      <c r="AX21" s="77"/>
      <c r="AY21" s="96"/>
      <c r="AZ21" s="92"/>
      <c r="BA21" s="77" t="str">
        <f t="shared" si="13"/>
        <v/>
      </c>
      <c r="BB21" s="93"/>
      <c r="BC21" s="48" t="str">
        <f t="shared" si="14"/>
        <v/>
      </c>
      <c r="BD21" s="49" t="str">
        <f t="shared" si="15"/>
        <v/>
      </c>
      <c r="BE21" s="50" t="str">
        <f t="shared" si="16"/>
        <v/>
      </c>
      <c r="BF21" s="50" t="str">
        <f t="shared" si="17"/>
        <v/>
      </c>
      <c r="BG21" s="50" t="str">
        <f t="shared" si="18"/>
        <v/>
      </c>
      <c r="BH21" s="77"/>
      <c r="BI21" s="94"/>
      <c r="BJ21" s="322" t="str">
        <f t="shared" si="19"/>
        <v>CUMPLIDA</v>
      </c>
      <c r="BK21" s="97" t="s">
        <v>1004</v>
      </c>
      <c r="BL21" s="98" t="s">
        <v>757</v>
      </c>
      <c r="BM21" s="324" t="s">
        <v>769</v>
      </c>
    </row>
    <row r="22" spans="1:65" s="81" customFormat="1" ht="205.5" customHeight="1" x14ac:dyDescent="0.15">
      <c r="A22" s="434">
        <v>16</v>
      </c>
      <c r="B22" s="46">
        <v>42914</v>
      </c>
      <c r="C22" s="42" t="s">
        <v>23</v>
      </c>
      <c r="D22" s="44" t="s">
        <v>199</v>
      </c>
      <c r="E22" s="41">
        <v>42853</v>
      </c>
      <c r="F22" s="42" t="s">
        <v>202</v>
      </c>
      <c r="G22" s="42" t="s">
        <v>203</v>
      </c>
      <c r="H22" s="435" t="s">
        <v>526</v>
      </c>
      <c r="I22" s="402" t="s">
        <v>340</v>
      </c>
      <c r="J22" s="42" t="s">
        <v>343</v>
      </c>
      <c r="K22" s="42">
        <v>5</v>
      </c>
      <c r="L22" s="42" t="s">
        <v>27</v>
      </c>
      <c r="M22" s="43" t="s">
        <v>342</v>
      </c>
      <c r="N22" s="51" t="s">
        <v>169</v>
      </c>
      <c r="O22" s="53">
        <v>0.8</v>
      </c>
      <c r="P22" s="41">
        <v>42948</v>
      </c>
      <c r="Q22" s="41">
        <v>43311</v>
      </c>
      <c r="R22" s="42" t="s">
        <v>82</v>
      </c>
      <c r="S22" s="44" t="str">
        <f>IF(R22="","",VLOOKUP(R22,[2]Datos.!G33:H55,2,FALSE))</f>
        <v>Director Operativo</v>
      </c>
      <c r="T22" s="44" t="str">
        <f>IF(R22="","",VLOOKUP(R22,[2]Datos.!$J$28:$K$50,2,FALSE))</f>
        <v>Coordinador de Producción</v>
      </c>
      <c r="U22" s="403" t="s">
        <v>170</v>
      </c>
      <c r="V22" s="388"/>
      <c r="W22" s="52"/>
      <c r="X22" s="43"/>
      <c r="Y22" s="48" t="str">
        <f t="shared" si="0"/>
        <v/>
      </c>
      <c r="Z22" s="49" t="str">
        <f t="shared" si="1"/>
        <v/>
      </c>
      <c r="AA22" s="50" t="str">
        <f t="shared" si="2"/>
        <v/>
      </c>
      <c r="AB22" s="50" t="str">
        <f t="shared" si="3"/>
        <v/>
      </c>
      <c r="AC22" s="118" t="str">
        <f t="shared" si="4"/>
        <v/>
      </c>
      <c r="AD22" s="122" t="s">
        <v>780</v>
      </c>
      <c r="AE22" s="115" t="s">
        <v>778</v>
      </c>
      <c r="AF22" s="350">
        <v>43343</v>
      </c>
      <c r="AG22" s="137" t="s">
        <v>850</v>
      </c>
      <c r="AH22" s="138">
        <v>4</v>
      </c>
      <c r="AI22" s="48">
        <f t="shared" si="5"/>
        <v>0.8</v>
      </c>
      <c r="AJ22" s="351">
        <f t="shared" si="6"/>
        <v>1</v>
      </c>
      <c r="AK22" s="338" t="b">
        <f t="shared" si="20"/>
        <v>0</v>
      </c>
      <c r="AL22" s="336" t="str">
        <f t="shared" si="21"/>
        <v>TERMINADA EXTEMPORANEA</v>
      </c>
      <c r="AM22" s="361" t="str">
        <f t="shared" si="22"/>
        <v>TERMINADA EXTEMPORANEA</v>
      </c>
      <c r="AN22" s="137" t="s">
        <v>1027</v>
      </c>
      <c r="AO22" s="360" t="s">
        <v>778</v>
      </c>
      <c r="AP22" s="92"/>
      <c r="AQ22" s="77" t="str">
        <f t="shared" si="7"/>
        <v/>
      </c>
      <c r="AR22" s="93"/>
      <c r="AS22" s="48" t="str">
        <f t="shared" si="8"/>
        <v/>
      </c>
      <c r="AT22" s="49" t="str">
        <f t="shared" si="9"/>
        <v/>
      </c>
      <c r="AU22" s="50" t="str">
        <f t="shared" si="10"/>
        <v/>
      </c>
      <c r="AV22" s="50" t="str">
        <f t="shared" si="11"/>
        <v/>
      </c>
      <c r="AW22" s="50" t="str">
        <f t="shared" si="12"/>
        <v/>
      </c>
      <c r="AX22" s="77"/>
      <c r="AY22" s="96"/>
      <c r="AZ22" s="92"/>
      <c r="BA22" s="77" t="str">
        <f t="shared" si="13"/>
        <v/>
      </c>
      <c r="BB22" s="93"/>
      <c r="BC22" s="48" t="str">
        <f t="shared" si="14"/>
        <v/>
      </c>
      <c r="BD22" s="49" t="str">
        <f t="shared" si="15"/>
        <v/>
      </c>
      <c r="BE22" s="50" t="str">
        <f t="shared" si="16"/>
        <v/>
      </c>
      <c r="BF22" s="50" t="str">
        <f t="shared" si="17"/>
        <v/>
      </c>
      <c r="BG22" s="50" t="str">
        <f t="shared" si="18"/>
        <v/>
      </c>
      <c r="BH22" s="77"/>
      <c r="BI22" s="94"/>
      <c r="BJ22" s="322" t="str">
        <f t="shared" si="19"/>
        <v>CUMPLIDA</v>
      </c>
      <c r="BK22" s="97" t="s">
        <v>851</v>
      </c>
      <c r="BL22" s="98" t="s">
        <v>756</v>
      </c>
      <c r="BM22" s="324" t="s">
        <v>769</v>
      </c>
    </row>
    <row r="23" spans="1:65" s="81" customFormat="1" ht="237" customHeight="1" x14ac:dyDescent="0.15">
      <c r="A23" s="434">
        <v>18</v>
      </c>
      <c r="B23" s="46">
        <v>42914</v>
      </c>
      <c r="C23" s="42" t="s">
        <v>23</v>
      </c>
      <c r="D23" s="44" t="s">
        <v>199</v>
      </c>
      <c r="E23" s="41">
        <v>42853</v>
      </c>
      <c r="F23" s="42">
        <v>4</v>
      </c>
      <c r="G23" s="42" t="s">
        <v>204</v>
      </c>
      <c r="H23" s="435" t="s">
        <v>522</v>
      </c>
      <c r="I23" s="402" t="s">
        <v>344</v>
      </c>
      <c r="J23" s="42" t="s">
        <v>345</v>
      </c>
      <c r="K23" s="42">
        <v>1</v>
      </c>
      <c r="L23" s="42" t="s">
        <v>27</v>
      </c>
      <c r="M23" s="43" t="s">
        <v>342</v>
      </c>
      <c r="N23" s="51" t="s">
        <v>169</v>
      </c>
      <c r="O23" s="53">
        <v>1</v>
      </c>
      <c r="P23" s="41">
        <v>42948</v>
      </c>
      <c r="Q23" s="41">
        <v>43100</v>
      </c>
      <c r="R23" s="42" t="s">
        <v>88</v>
      </c>
      <c r="S23" s="44" t="str">
        <f>IF(R23="","",VLOOKUP(R23,[2]Datos.!G35:H57,2,FALSE))</f>
        <v xml:space="preserve">Subdirector Administrativo </v>
      </c>
      <c r="T23" s="44" t="str">
        <f>IF(R23="","",VLOOKUP(R23,[2]Datos.!$J$28:$K$50,2,FALSE))</f>
        <v>Técnico de Servicios Administrativos</v>
      </c>
      <c r="U23" s="403" t="s">
        <v>170</v>
      </c>
      <c r="V23" s="388"/>
      <c r="W23" s="56"/>
      <c r="X23" s="43"/>
      <c r="Y23" s="48" t="str">
        <f t="shared" si="0"/>
        <v/>
      </c>
      <c r="Z23" s="49" t="str">
        <f t="shared" si="1"/>
        <v/>
      </c>
      <c r="AA23" s="50" t="str">
        <f t="shared" si="2"/>
        <v/>
      </c>
      <c r="AB23" s="50" t="str">
        <f t="shared" si="3"/>
        <v/>
      </c>
      <c r="AC23" s="118" t="str">
        <f t="shared" si="4"/>
        <v/>
      </c>
      <c r="AD23" s="128" t="s">
        <v>781</v>
      </c>
      <c r="AE23" s="115" t="s">
        <v>765</v>
      </c>
      <c r="AF23" s="350">
        <v>43343</v>
      </c>
      <c r="AG23" s="137" t="s">
        <v>881</v>
      </c>
      <c r="AH23" s="138">
        <v>0.5</v>
      </c>
      <c r="AI23" s="48">
        <f t="shared" si="5"/>
        <v>0.5</v>
      </c>
      <c r="AJ23" s="351">
        <f t="shared" si="6"/>
        <v>0.5</v>
      </c>
      <c r="AK23" s="338" t="b">
        <f t="shared" si="20"/>
        <v>0</v>
      </c>
      <c r="AL23" s="334" t="str">
        <f t="shared" si="21"/>
        <v>INCUMPLIDA</v>
      </c>
      <c r="AM23" s="361" t="str">
        <f t="shared" si="22"/>
        <v>INCUMPLIDA</v>
      </c>
      <c r="AN23" s="137" t="s">
        <v>1028</v>
      </c>
      <c r="AO23" s="360" t="s">
        <v>876</v>
      </c>
      <c r="AP23" s="92"/>
      <c r="AQ23" s="77" t="str">
        <f t="shared" si="7"/>
        <v/>
      </c>
      <c r="AR23" s="93"/>
      <c r="AS23" s="48" t="str">
        <f t="shared" si="8"/>
        <v/>
      </c>
      <c r="AT23" s="49" t="str">
        <f t="shared" si="9"/>
        <v/>
      </c>
      <c r="AU23" s="50" t="str">
        <f t="shared" si="10"/>
        <v/>
      </c>
      <c r="AV23" s="50" t="str">
        <f t="shared" si="11"/>
        <v/>
      </c>
      <c r="AW23" s="50" t="str">
        <f t="shared" si="12"/>
        <v/>
      </c>
      <c r="AX23" s="77"/>
      <c r="AY23" s="96"/>
      <c r="AZ23" s="92"/>
      <c r="BA23" s="77" t="str">
        <f t="shared" si="13"/>
        <v/>
      </c>
      <c r="BB23" s="93"/>
      <c r="BC23" s="48" t="str">
        <f t="shared" si="14"/>
        <v/>
      </c>
      <c r="BD23" s="49" t="str">
        <f t="shared" si="15"/>
        <v/>
      </c>
      <c r="BE23" s="50" t="str">
        <f t="shared" si="16"/>
        <v/>
      </c>
      <c r="BF23" s="50" t="str">
        <f t="shared" si="17"/>
        <v/>
      </c>
      <c r="BG23" s="50" t="str">
        <f t="shared" si="18"/>
        <v/>
      </c>
      <c r="BH23" s="77"/>
      <c r="BI23" s="94"/>
      <c r="BJ23" s="322" t="str">
        <f t="shared" si="19"/>
        <v>PENDIENTE</v>
      </c>
      <c r="BK23" s="97"/>
      <c r="BL23" s="98"/>
      <c r="BM23" s="324"/>
    </row>
    <row r="24" spans="1:65" s="81" customFormat="1" ht="237" customHeight="1" x14ac:dyDescent="0.15">
      <c r="A24" s="434">
        <v>19</v>
      </c>
      <c r="B24" s="46">
        <v>42914</v>
      </c>
      <c r="C24" s="42" t="s">
        <v>23</v>
      </c>
      <c r="D24" s="44" t="s">
        <v>199</v>
      </c>
      <c r="E24" s="41">
        <v>42853</v>
      </c>
      <c r="F24" s="42">
        <v>5</v>
      </c>
      <c r="G24" s="42" t="s">
        <v>631</v>
      </c>
      <c r="H24" s="435" t="s">
        <v>522</v>
      </c>
      <c r="I24" s="402" t="s">
        <v>346</v>
      </c>
      <c r="J24" s="42" t="s">
        <v>345</v>
      </c>
      <c r="K24" s="42">
        <v>1</v>
      </c>
      <c r="L24" s="42" t="s">
        <v>27</v>
      </c>
      <c r="M24" s="43" t="s">
        <v>342</v>
      </c>
      <c r="N24" s="51" t="s">
        <v>169</v>
      </c>
      <c r="O24" s="53">
        <v>1</v>
      </c>
      <c r="P24" s="41">
        <v>42948</v>
      </c>
      <c r="Q24" s="41">
        <v>43100</v>
      </c>
      <c r="R24" s="42" t="s">
        <v>88</v>
      </c>
      <c r="S24" s="44" t="str">
        <f>IF(R24="","",VLOOKUP(R24,[2]Datos.!G36:H58,2,FALSE))</f>
        <v xml:space="preserve">Subdirector Administrativo </v>
      </c>
      <c r="T24" s="44" t="str">
        <f>IF(R24="","",VLOOKUP(R24,[2]Datos.!$J$28:$K$50,2,FALSE))</f>
        <v>Técnico de Servicios Administrativos</v>
      </c>
      <c r="U24" s="403" t="s">
        <v>170</v>
      </c>
      <c r="V24" s="388"/>
      <c r="W24" s="56"/>
      <c r="X24" s="43"/>
      <c r="Y24" s="48" t="str">
        <f t="shared" si="0"/>
        <v/>
      </c>
      <c r="Z24" s="49" t="str">
        <f t="shared" si="1"/>
        <v/>
      </c>
      <c r="AA24" s="50" t="str">
        <f t="shared" si="2"/>
        <v/>
      </c>
      <c r="AB24" s="50" t="str">
        <f t="shared" si="3"/>
        <v/>
      </c>
      <c r="AC24" s="118" t="str">
        <f t="shared" si="4"/>
        <v/>
      </c>
      <c r="AD24" s="128" t="s">
        <v>781</v>
      </c>
      <c r="AE24" s="115" t="s">
        <v>765</v>
      </c>
      <c r="AF24" s="350">
        <v>43343</v>
      </c>
      <c r="AG24" s="137" t="s">
        <v>881</v>
      </c>
      <c r="AH24" s="138">
        <v>0.5</v>
      </c>
      <c r="AI24" s="48">
        <f t="shared" si="5"/>
        <v>0.5</v>
      </c>
      <c r="AJ24" s="351">
        <f t="shared" si="6"/>
        <v>0.5</v>
      </c>
      <c r="AK24" s="338" t="b">
        <f t="shared" si="20"/>
        <v>0</v>
      </c>
      <c r="AL24" s="334" t="str">
        <f t="shared" si="21"/>
        <v>INCUMPLIDA</v>
      </c>
      <c r="AM24" s="361" t="str">
        <f t="shared" si="22"/>
        <v>INCUMPLIDA</v>
      </c>
      <c r="AN24" s="137" t="s">
        <v>1028</v>
      </c>
      <c r="AO24" s="360" t="s">
        <v>876</v>
      </c>
      <c r="AP24" s="92"/>
      <c r="AQ24" s="77" t="str">
        <f t="shared" si="7"/>
        <v/>
      </c>
      <c r="AR24" s="93"/>
      <c r="AS24" s="48" t="str">
        <f t="shared" si="8"/>
        <v/>
      </c>
      <c r="AT24" s="49" t="str">
        <f t="shared" si="9"/>
        <v/>
      </c>
      <c r="AU24" s="50" t="str">
        <f t="shared" si="10"/>
        <v/>
      </c>
      <c r="AV24" s="50" t="str">
        <f t="shared" si="11"/>
        <v/>
      </c>
      <c r="AW24" s="50" t="str">
        <f t="shared" si="12"/>
        <v/>
      </c>
      <c r="AX24" s="77"/>
      <c r="AY24" s="96"/>
      <c r="AZ24" s="92"/>
      <c r="BA24" s="77" t="str">
        <f t="shared" si="13"/>
        <v/>
      </c>
      <c r="BB24" s="93"/>
      <c r="BC24" s="48" t="str">
        <f t="shared" si="14"/>
        <v/>
      </c>
      <c r="BD24" s="49" t="str">
        <f t="shared" si="15"/>
        <v/>
      </c>
      <c r="BE24" s="50" t="str">
        <f t="shared" si="16"/>
        <v/>
      </c>
      <c r="BF24" s="50" t="str">
        <f t="shared" si="17"/>
        <v/>
      </c>
      <c r="BG24" s="50" t="str">
        <f t="shared" si="18"/>
        <v/>
      </c>
      <c r="BH24" s="77"/>
      <c r="BI24" s="94"/>
      <c r="BJ24" s="322" t="str">
        <f t="shared" si="19"/>
        <v>PENDIENTE</v>
      </c>
      <c r="BK24" s="97"/>
      <c r="BL24" s="98"/>
      <c r="BM24" s="324"/>
    </row>
    <row r="25" spans="1:65" s="81" customFormat="1" ht="270" x14ac:dyDescent="0.15">
      <c r="A25" s="434">
        <v>20</v>
      </c>
      <c r="B25" s="46">
        <v>42914</v>
      </c>
      <c r="C25" s="42" t="s">
        <v>23</v>
      </c>
      <c r="D25" s="44" t="s">
        <v>199</v>
      </c>
      <c r="E25" s="41">
        <v>42853</v>
      </c>
      <c r="F25" s="42">
        <v>6</v>
      </c>
      <c r="G25" s="42" t="s">
        <v>205</v>
      </c>
      <c r="H25" s="435" t="s">
        <v>522</v>
      </c>
      <c r="I25" s="402" t="s">
        <v>632</v>
      </c>
      <c r="J25" s="42" t="s">
        <v>347</v>
      </c>
      <c r="K25" s="42">
        <v>8</v>
      </c>
      <c r="L25" s="42" t="s">
        <v>27</v>
      </c>
      <c r="M25" s="43" t="s">
        <v>342</v>
      </c>
      <c r="N25" s="51" t="s">
        <v>169</v>
      </c>
      <c r="O25" s="53">
        <v>1</v>
      </c>
      <c r="P25" s="41">
        <v>42948</v>
      </c>
      <c r="Q25" s="41">
        <v>43100</v>
      </c>
      <c r="R25" s="42" t="s">
        <v>88</v>
      </c>
      <c r="S25" s="44" t="str">
        <f>IF(R25="","",VLOOKUP(R25,[2]Datos.!G37:H59,2,FALSE))</f>
        <v xml:space="preserve">Subdirector Administrativo </v>
      </c>
      <c r="T25" s="44" t="str">
        <f>IF(R25="","",VLOOKUP(R25,[2]Datos.!$J$28:$K$50,2,FALSE))</f>
        <v>Técnico de Servicios Administrativos</v>
      </c>
      <c r="U25" s="403" t="s">
        <v>170</v>
      </c>
      <c r="V25" s="388"/>
      <c r="W25" s="56"/>
      <c r="X25" s="43"/>
      <c r="Y25" s="48" t="str">
        <f t="shared" si="0"/>
        <v/>
      </c>
      <c r="Z25" s="49" t="str">
        <f t="shared" si="1"/>
        <v/>
      </c>
      <c r="AA25" s="50" t="str">
        <f t="shared" si="2"/>
        <v/>
      </c>
      <c r="AB25" s="50" t="str">
        <f t="shared" si="3"/>
        <v/>
      </c>
      <c r="AC25" s="118" t="str">
        <f t="shared" si="4"/>
        <v/>
      </c>
      <c r="AD25" s="125" t="s">
        <v>782</v>
      </c>
      <c r="AE25" s="115" t="s">
        <v>765</v>
      </c>
      <c r="AF25" s="350">
        <v>43343</v>
      </c>
      <c r="AG25" s="137" t="s">
        <v>892</v>
      </c>
      <c r="AH25" s="138">
        <v>8</v>
      </c>
      <c r="AI25" s="48">
        <f t="shared" si="5"/>
        <v>1</v>
      </c>
      <c r="AJ25" s="351">
        <f t="shared" si="6"/>
        <v>1</v>
      </c>
      <c r="AK25" s="338" t="b">
        <f t="shared" si="20"/>
        <v>0</v>
      </c>
      <c r="AL25" s="334" t="str">
        <f t="shared" si="21"/>
        <v>TERMINADA EXTEMPORANEA</v>
      </c>
      <c r="AM25" s="361" t="str">
        <f t="shared" si="22"/>
        <v>TERMINADA EXTEMPORANEA</v>
      </c>
      <c r="AN25" s="137" t="s">
        <v>932</v>
      </c>
      <c r="AO25" s="360" t="s">
        <v>876</v>
      </c>
      <c r="AP25" s="92"/>
      <c r="AQ25" s="77" t="str">
        <f t="shared" si="7"/>
        <v/>
      </c>
      <c r="AR25" s="93"/>
      <c r="AS25" s="48" t="str">
        <f t="shared" si="8"/>
        <v/>
      </c>
      <c r="AT25" s="49" t="str">
        <f t="shared" si="9"/>
        <v/>
      </c>
      <c r="AU25" s="50" t="str">
        <f t="shared" si="10"/>
        <v/>
      </c>
      <c r="AV25" s="50" t="str">
        <f t="shared" si="11"/>
        <v/>
      </c>
      <c r="AW25" s="50" t="str">
        <f t="shared" si="12"/>
        <v/>
      </c>
      <c r="AX25" s="77"/>
      <c r="AY25" s="96"/>
      <c r="AZ25" s="92"/>
      <c r="BA25" s="77" t="str">
        <f t="shared" si="13"/>
        <v/>
      </c>
      <c r="BB25" s="93"/>
      <c r="BC25" s="48" t="str">
        <f t="shared" si="14"/>
        <v/>
      </c>
      <c r="BD25" s="49" t="str">
        <f t="shared" si="15"/>
        <v/>
      </c>
      <c r="BE25" s="50" t="str">
        <f t="shared" si="16"/>
        <v/>
      </c>
      <c r="BF25" s="50" t="str">
        <f t="shared" si="17"/>
        <v/>
      </c>
      <c r="BG25" s="50" t="str">
        <f t="shared" si="18"/>
        <v/>
      </c>
      <c r="BH25" s="77"/>
      <c r="BI25" s="94"/>
      <c r="BJ25" s="322" t="str">
        <f t="shared" si="19"/>
        <v>CUMPLIDA</v>
      </c>
      <c r="BK25" s="97" t="s">
        <v>989</v>
      </c>
      <c r="BL25" s="98" t="s">
        <v>757</v>
      </c>
      <c r="BM25" s="324" t="s">
        <v>769</v>
      </c>
    </row>
    <row r="26" spans="1:65" s="158" customFormat="1" ht="135.75" customHeight="1" x14ac:dyDescent="0.25">
      <c r="A26" s="436">
        <v>22</v>
      </c>
      <c r="B26" s="46">
        <v>43069</v>
      </c>
      <c r="C26" s="44" t="s">
        <v>23</v>
      </c>
      <c r="D26" s="44" t="s">
        <v>206</v>
      </c>
      <c r="E26" s="46">
        <v>43041</v>
      </c>
      <c r="F26" s="44">
        <v>1</v>
      </c>
      <c r="G26" s="44" t="s">
        <v>207</v>
      </c>
      <c r="H26" s="401" t="s">
        <v>115</v>
      </c>
      <c r="I26" s="405" t="s">
        <v>348</v>
      </c>
      <c r="J26" s="44" t="s">
        <v>351</v>
      </c>
      <c r="K26" s="44">
        <v>5</v>
      </c>
      <c r="L26" s="44" t="s">
        <v>27</v>
      </c>
      <c r="M26" s="44" t="s">
        <v>349</v>
      </c>
      <c r="N26" s="63" t="s">
        <v>350</v>
      </c>
      <c r="O26" s="63">
        <v>1</v>
      </c>
      <c r="P26" s="46">
        <v>43080</v>
      </c>
      <c r="Q26" s="46">
        <v>43444</v>
      </c>
      <c r="R26" s="44" t="s">
        <v>129</v>
      </c>
      <c r="S26" s="44" t="s">
        <v>70</v>
      </c>
      <c r="T26" s="44" t="str">
        <f>IF(R26="","",VLOOKUP(R26,[2]Datos.!$J$28:$K$50,2,FALSE))</f>
        <v>Coordinador Jurídico</v>
      </c>
      <c r="U26" s="401" t="s">
        <v>170</v>
      </c>
      <c r="V26" s="388"/>
      <c r="W26" s="52"/>
      <c r="X26" s="43"/>
      <c r="Y26" s="48" t="str">
        <f t="shared" si="0"/>
        <v/>
      </c>
      <c r="Z26" s="49" t="str">
        <f t="shared" si="1"/>
        <v/>
      </c>
      <c r="AA26" s="50" t="str">
        <f t="shared" si="2"/>
        <v/>
      </c>
      <c r="AB26" s="50" t="str">
        <f t="shared" si="3"/>
        <v/>
      </c>
      <c r="AC26" s="118" t="str">
        <f t="shared" si="4"/>
        <v/>
      </c>
      <c r="AD26" s="133" t="s">
        <v>896</v>
      </c>
      <c r="AE26" s="116" t="s">
        <v>767</v>
      </c>
      <c r="AF26" s="350">
        <v>43343</v>
      </c>
      <c r="AG26" s="137" t="s">
        <v>894</v>
      </c>
      <c r="AH26" s="138">
        <v>3</v>
      </c>
      <c r="AI26" s="48">
        <f t="shared" ref="AI26" si="23">IF(AH26="","",IF(OR($K26=0,$K26="",AF26=""),"",AH26/$K26))</f>
        <v>0.6</v>
      </c>
      <c r="AJ26" s="351">
        <f t="shared" ref="AJ26" si="24">IF(OR($O26="",AI26=""),"",IF(OR($O26=0,AI26=0),0,IF((AI26*100%)/$O26&gt;100%,100%,(AI26*100%)/$O26)))</f>
        <v>0.6</v>
      </c>
      <c r="AK26" s="339" t="str">
        <f t="shared" ref="AK26" si="25">IF(AH26="","",IF(AF26&lt;=Q26,IF(AJ26=0%,"SIN INICIAR",IF(AJ26=100%,"TERMINADA",IF(AJ26&gt;0%,"EN PROCESO",IF(AJ26&lt;0%,"INCUMPLIDA"))))))</f>
        <v>EN PROCESO</v>
      </c>
      <c r="AL26" s="335" t="b">
        <f t="shared" ref="AL26" si="26">IF(AH26="","",IF(AF26&gt;=Q26,IF(AJ26&lt;100%,"INCUMPLIDA",IF(AJ26=100%,"TERMINADA EXTEMPORANEA"))))</f>
        <v>0</v>
      </c>
      <c r="AM26" s="362" t="str">
        <f t="shared" si="22"/>
        <v>EN PROCESO</v>
      </c>
      <c r="AN26" s="139" t="s">
        <v>933</v>
      </c>
      <c r="AO26" s="360" t="s">
        <v>888</v>
      </c>
      <c r="AP26" s="92"/>
      <c r="AQ26" s="77" t="str">
        <f t="shared" si="7"/>
        <v/>
      </c>
      <c r="AR26" s="93"/>
      <c r="AS26" s="48" t="str">
        <f t="shared" si="8"/>
        <v/>
      </c>
      <c r="AT26" s="49" t="str">
        <f t="shared" si="9"/>
        <v/>
      </c>
      <c r="AU26" s="50" t="str">
        <f t="shared" si="10"/>
        <v/>
      </c>
      <c r="AV26" s="50" t="str">
        <f t="shared" si="11"/>
        <v/>
      </c>
      <c r="AW26" s="50" t="str">
        <f t="shared" si="12"/>
        <v/>
      </c>
      <c r="AX26" s="77"/>
      <c r="AY26" s="96"/>
      <c r="AZ26" s="92"/>
      <c r="BA26" s="77" t="str">
        <f t="shared" si="13"/>
        <v/>
      </c>
      <c r="BB26" s="93"/>
      <c r="BC26" s="48" t="str">
        <f t="shared" si="14"/>
        <v/>
      </c>
      <c r="BD26" s="49" t="str">
        <f t="shared" si="15"/>
        <v/>
      </c>
      <c r="BE26" s="50" t="str">
        <f t="shared" si="16"/>
        <v/>
      </c>
      <c r="BF26" s="50" t="str">
        <f t="shared" si="17"/>
        <v/>
      </c>
      <c r="BG26" s="50" t="str">
        <f t="shared" si="18"/>
        <v/>
      </c>
      <c r="BH26" s="77"/>
      <c r="BI26" s="94"/>
      <c r="BJ26" s="322" t="str">
        <f t="shared" si="19"/>
        <v>PENDIENTE</v>
      </c>
      <c r="BK26" s="97"/>
      <c r="BL26" s="97"/>
      <c r="BM26" s="325"/>
    </row>
    <row r="27" spans="1:65" s="158" customFormat="1" ht="202.5" x14ac:dyDescent="0.25">
      <c r="A27" s="436">
        <v>24</v>
      </c>
      <c r="B27" s="46">
        <v>43069</v>
      </c>
      <c r="C27" s="44" t="s">
        <v>23</v>
      </c>
      <c r="D27" s="44" t="s">
        <v>206</v>
      </c>
      <c r="E27" s="46">
        <v>43041</v>
      </c>
      <c r="F27" s="44">
        <v>2</v>
      </c>
      <c r="G27" s="44" t="s">
        <v>208</v>
      </c>
      <c r="H27" s="401" t="s">
        <v>115</v>
      </c>
      <c r="I27" s="405" t="s">
        <v>348</v>
      </c>
      <c r="J27" s="44" t="s">
        <v>633</v>
      </c>
      <c r="K27" s="44">
        <v>5</v>
      </c>
      <c r="L27" s="44" t="s">
        <v>27</v>
      </c>
      <c r="M27" s="44" t="s">
        <v>349</v>
      </c>
      <c r="N27" s="63" t="s">
        <v>350</v>
      </c>
      <c r="O27" s="63">
        <v>1</v>
      </c>
      <c r="P27" s="46">
        <v>43080</v>
      </c>
      <c r="Q27" s="46">
        <v>43444</v>
      </c>
      <c r="R27" s="44" t="s">
        <v>129</v>
      </c>
      <c r="S27" s="44" t="str">
        <f>IF(R27="","",VLOOKUP(R27,[2]Datos.!G30:H52,2,FALSE))</f>
        <v>Secretario General</v>
      </c>
      <c r="T27" s="44" t="str">
        <f>IF(R27="","",VLOOKUP(R27,[2]Datos.!$J$28:$K$50,2,FALSE))</f>
        <v>Coordinador Jurídico</v>
      </c>
      <c r="U27" s="401" t="s">
        <v>170</v>
      </c>
      <c r="V27" s="388"/>
      <c r="W27" s="47"/>
      <c r="X27" s="43"/>
      <c r="Y27" s="48" t="str">
        <f t="shared" si="0"/>
        <v/>
      </c>
      <c r="Z27" s="49" t="str">
        <f t="shared" si="1"/>
        <v/>
      </c>
      <c r="AA27" s="50" t="str">
        <f t="shared" si="2"/>
        <v/>
      </c>
      <c r="AB27" s="50" t="str">
        <f t="shared" si="3"/>
        <v/>
      </c>
      <c r="AC27" s="118" t="str">
        <f t="shared" si="4"/>
        <v/>
      </c>
      <c r="AD27" s="133" t="s">
        <v>897</v>
      </c>
      <c r="AE27" s="116" t="s">
        <v>767</v>
      </c>
      <c r="AF27" s="350">
        <v>43343</v>
      </c>
      <c r="AG27" s="137" t="s">
        <v>893</v>
      </c>
      <c r="AH27" s="138">
        <v>3</v>
      </c>
      <c r="AI27" s="48">
        <f t="shared" ref="AI27" si="27">IF(AH27="","",IF(OR($K27=0,$K27="",AF27=""),"",AH27/$K27))</f>
        <v>0.6</v>
      </c>
      <c r="AJ27" s="351">
        <f t="shared" ref="AJ27" si="28">IF(OR($O27="",AI27=""),"",IF(OR($O27=0,AI27=0),0,IF((AI27*100%)/$O27&gt;100%,100%,(AI27*100%)/$O27)))</f>
        <v>0.6</v>
      </c>
      <c r="AK27" s="339" t="str">
        <f t="shared" ref="AK27" si="29">IF(AH27="","",IF(AF27&lt;=Q27,IF(AJ27=0%,"SIN INICIAR",IF(AJ27=100%,"TERMINADA",IF(AJ27&gt;0%,"EN PROCESO",IF(AJ27&lt;0%,"INCUMPLIDA"))))))</f>
        <v>EN PROCESO</v>
      </c>
      <c r="AL27" s="335" t="b">
        <f t="shared" ref="AL27" si="30">IF(AH27="","",IF(AF27&gt;=Q27,IF(AJ27&lt;100%,"INCUMPLIDA",IF(AJ27=100%,"TERMINADA EXTEMPORANEA"))))</f>
        <v>0</v>
      </c>
      <c r="AM27" s="362" t="str">
        <f t="shared" ref="AM27" si="31">IF(AH27="","",IF(AF27&lt;=Q27,AK27,IF(AF27&gt;=Q27,AL27)))</f>
        <v>EN PROCESO</v>
      </c>
      <c r="AN27" s="139" t="s">
        <v>934</v>
      </c>
      <c r="AO27" s="360" t="s">
        <v>888</v>
      </c>
      <c r="AP27" s="92"/>
      <c r="AQ27" s="77" t="str">
        <f t="shared" si="7"/>
        <v/>
      </c>
      <c r="AR27" s="93"/>
      <c r="AS27" s="48" t="str">
        <f t="shared" si="8"/>
        <v/>
      </c>
      <c r="AT27" s="49" t="str">
        <f t="shared" si="9"/>
        <v/>
      </c>
      <c r="AU27" s="50" t="str">
        <f t="shared" si="10"/>
        <v/>
      </c>
      <c r="AV27" s="50" t="str">
        <f t="shared" si="11"/>
        <v/>
      </c>
      <c r="AW27" s="50" t="str">
        <f t="shared" si="12"/>
        <v/>
      </c>
      <c r="AX27" s="77"/>
      <c r="AY27" s="96"/>
      <c r="AZ27" s="92"/>
      <c r="BA27" s="77" t="str">
        <f t="shared" si="13"/>
        <v/>
      </c>
      <c r="BB27" s="93"/>
      <c r="BC27" s="48" t="str">
        <f t="shared" si="14"/>
        <v/>
      </c>
      <c r="BD27" s="49" t="str">
        <f t="shared" si="15"/>
        <v/>
      </c>
      <c r="BE27" s="50" t="str">
        <f t="shared" si="16"/>
        <v/>
      </c>
      <c r="BF27" s="50" t="str">
        <f t="shared" si="17"/>
        <v/>
      </c>
      <c r="BG27" s="50" t="str">
        <f t="shared" si="18"/>
        <v/>
      </c>
      <c r="BH27" s="77"/>
      <c r="BI27" s="94"/>
      <c r="BJ27" s="322" t="str">
        <f t="shared" si="19"/>
        <v>PENDIENTE</v>
      </c>
      <c r="BK27" s="97"/>
      <c r="BL27" s="97"/>
      <c r="BM27" s="325"/>
    </row>
    <row r="28" spans="1:65" s="158" customFormat="1" ht="127.5" x14ac:dyDescent="0.25">
      <c r="A28" s="436">
        <v>26</v>
      </c>
      <c r="B28" s="46">
        <v>43069</v>
      </c>
      <c r="C28" s="44" t="s">
        <v>23</v>
      </c>
      <c r="D28" s="44" t="s">
        <v>206</v>
      </c>
      <c r="E28" s="46">
        <v>43041</v>
      </c>
      <c r="F28" s="44">
        <v>3</v>
      </c>
      <c r="G28" s="44" t="s">
        <v>209</v>
      </c>
      <c r="H28" s="401" t="s">
        <v>115</v>
      </c>
      <c r="I28" s="405" t="s">
        <v>348</v>
      </c>
      <c r="J28" s="44" t="s">
        <v>351</v>
      </c>
      <c r="K28" s="44">
        <v>5</v>
      </c>
      <c r="L28" s="44" t="s">
        <v>27</v>
      </c>
      <c r="M28" s="44" t="s">
        <v>349</v>
      </c>
      <c r="N28" s="63" t="s">
        <v>350</v>
      </c>
      <c r="O28" s="63">
        <v>1</v>
      </c>
      <c r="P28" s="46">
        <v>43080</v>
      </c>
      <c r="Q28" s="46">
        <v>43444</v>
      </c>
      <c r="R28" s="44" t="s">
        <v>129</v>
      </c>
      <c r="S28" s="44" t="str">
        <f>IF(R28="","",VLOOKUP(R28,[2]Datos.!G32:H54,2,FALSE))</f>
        <v>Secretario General</v>
      </c>
      <c r="T28" s="44" t="str">
        <f>IF(R28="","",VLOOKUP(R28,[2]Datos.!$J$28:$K$50,2,FALSE))</f>
        <v>Coordinador Jurídico</v>
      </c>
      <c r="U28" s="401" t="s">
        <v>170</v>
      </c>
      <c r="V28" s="388"/>
      <c r="W28" s="47"/>
      <c r="X28" s="43"/>
      <c r="Y28" s="48" t="str">
        <f t="shared" si="0"/>
        <v/>
      </c>
      <c r="Z28" s="49" t="str">
        <f t="shared" si="1"/>
        <v/>
      </c>
      <c r="AA28" s="50" t="str">
        <f t="shared" si="2"/>
        <v/>
      </c>
      <c r="AB28" s="50" t="str">
        <f t="shared" si="3"/>
        <v/>
      </c>
      <c r="AC28" s="118" t="str">
        <f t="shared" si="4"/>
        <v/>
      </c>
      <c r="AD28" s="133" t="s">
        <v>897</v>
      </c>
      <c r="AE28" s="116" t="s">
        <v>767</v>
      </c>
      <c r="AF28" s="350">
        <v>43343</v>
      </c>
      <c r="AG28" s="137" t="s">
        <v>893</v>
      </c>
      <c r="AH28" s="138">
        <v>3</v>
      </c>
      <c r="AI28" s="48">
        <f t="shared" ref="AI28:AI31" si="32">IF(AH28="","",IF(OR($K28=0,$K28="",AF28=""),"",AH28/$K28))</f>
        <v>0.6</v>
      </c>
      <c r="AJ28" s="351">
        <f t="shared" ref="AJ28:AJ31" si="33">IF(OR($O28="",AI28=""),"",IF(OR($O28=0,AI28=0),0,IF((AI28*100%)/$O28&gt;100%,100%,(AI28*100%)/$O28)))</f>
        <v>0.6</v>
      </c>
      <c r="AK28" s="339" t="str">
        <f t="shared" ref="AK28:AK31" si="34">IF(AH28="","",IF(AF28&lt;=Q28,IF(AJ28=0%,"SIN INICIAR",IF(AJ28=100%,"TERMINADA",IF(AJ28&gt;0%,"EN PROCESO",IF(AJ28&lt;0%,"INCUMPLIDA"))))))</f>
        <v>EN PROCESO</v>
      </c>
      <c r="AL28" s="335" t="b">
        <f t="shared" ref="AL28:AL31" si="35">IF(AH28="","",IF(AF28&gt;=Q28,IF(AJ28&lt;100%,"INCUMPLIDA",IF(AJ28=100%,"TERMINADA EXTEMPORANEA"))))</f>
        <v>0</v>
      </c>
      <c r="AM28" s="362" t="str">
        <f t="shared" ref="AM28:AM31" si="36">IF(AH28="","",IF(AF28&lt;=Q28,AK28,IF(AF28&gt;=Q28,AL28)))</f>
        <v>EN PROCESO</v>
      </c>
      <c r="AN28" s="139" t="s">
        <v>935</v>
      </c>
      <c r="AO28" s="360" t="s">
        <v>888</v>
      </c>
      <c r="AP28" s="92"/>
      <c r="AQ28" s="77" t="str">
        <f t="shared" si="7"/>
        <v/>
      </c>
      <c r="AR28" s="93"/>
      <c r="AS28" s="48" t="str">
        <f t="shared" si="8"/>
        <v/>
      </c>
      <c r="AT28" s="49" t="str">
        <f t="shared" si="9"/>
        <v/>
      </c>
      <c r="AU28" s="50" t="str">
        <f t="shared" si="10"/>
        <v/>
      </c>
      <c r="AV28" s="50" t="str">
        <f t="shared" si="11"/>
        <v/>
      </c>
      <c r="AW28" s="50" t="str">
        <f t="shared" si="12"/>
        <v/>
      </c>
      <c r="AX28" s="77"/>
      <c r="AY28" s="96"/>
      <c r="AZ28" s="92"/>
      <c r="BA28" s="77" t="str">
        <f t="shared" si="13"/>
        <v/>
      </c>
      <c r="BB28" s="93"/>
      <c r="BC28" s="48" t="str">
        <f t="shared" si="14"/>
        <v/>
      </c>
      <c r="BD28" s="49" t="str">
        <f t="shared" si="15"/>
        <v/>
      </c>
      <c r="BE28" s="50" t="str">
        <f t="shared" si="16"/>
        <v/>
      </c>
      <c r="BF28" s="50" t="str">
        <f t="shared" si="17"/>
        <v/>
      </c>
      <c r="BG28" s="50" t="str">
        <f t="shared" si="18"/>
        <v/>
      </c>
      <c r="BH28" s="77"/>
      <c r="BI28" s="94"/>
      <c r="BJ28" s="322" t="str">
        <f t="shared" si="19"/>
        <v>PENDIENTE</v>
      </c>
      <c r="BK28" s="97"/>
      <c r="BL28" s="97"/>
      <c r="BM28" s="325"/>
    </row>
    <row r="29" spans="1:65" s="158" customFormat="1" ht="127.5" x14ac:dyDescent="0.25">
      <c r="A29" s="436">
        <v>28</v>
      </c>
      <c r="B29" s="46">
        <v>43069</v>
      </c>
      <c r="C29" s="44" t="s">
        <v>23</v>
      </c>
      <c r="D29" s="44" t="s">
        <v>206</v>
      </c>
      <c r="E29" s="46">
        <v>43041</v>
      </c>
      <c r="F29" s="44">
        <v>4</v>
      </c>
      <c r="G29" s="44" t="s">
        <v>210</v>
      </c>
      <c r="H29" s="401" t="s">
        <v>115</v>
      </c>
      <c r="I29" s="406" t="s">
        <v>348</v>
      </c>
      <c r="J29" s="44" t="s">
        <v>351</v>
      </c>
      <c r="K29" s="44">
        <v>5</v>
      </c>
      <c r="L29" s="44" t="s">
        <v>27</v>
      </c>
      <c r="M29" s="44" t="s">
        <v>349</v>
      </c>
      <c r="N29" s="63" t="s">
        <v>350</v>
      </c>
      <c r="O29" s="63">
        <v>1</v>
      </c>
      <c r="P29" s="46">
        <v>43080</v>
      </c>
      <c r="Q29" s="46">
        <v>43444</v>
      </c>
      <c r="R29" s="44" t="s">
        <v>129</v>
      </c>
      <c r="S29" s="44" t="str">
        <f>IF(R29="","",VLOOKUP(R29,[2]Datos.!G34:H56,2,FALSE))</f>
        <v>Secretario General</v>
      </c>
      <c r="T29" s="44" t="str">
        <f>IF(R29="","",VLOOKUP(R29,[2]Datos.!$J$28:$K$50,2,FALSE))</f>
        <v>Coordinador Jurídico</v>
      </c>
      <c r="U29" s="401" t="s">
        <v>170</v>
      </c>
      <c r="V29" s="388"/>
      <c r="W29" s="47"/>
      <c r="X29" s="43"/>
      <c r="Y29" s="48" t="str">
        <f t="shared" si="0"/>
        <v/>
      </c>
      <c r="Z29" s="49" t="str">
        <f t="shared" si="1"/>
        <v/>
      </c>
      <c r="AA29" s="50" t="str">
        <f t="shared" si="2"/>
        <v/>
      </c>
      <c r="AB29" s="50" t="str">
        <f t="shared" si="3"/>
        <v/>
      </c>
      <c r="AC29" s="118" t="str">
        <f t="shared" si="4"/>
        <v/>
      </c>
      <c r="AD29" s="133" t="s">
        <v>897</v>
      </c>
      <c r="AE29" s="116" t="s">
        <v>767</v>
      </c>
      <c r="AF29" s="350">
        <v>43343</v>
      </c>
      <c r="AG29" s="137" t="s">
        <v>893</v>
      </c>
      <c r="AH29" s="138">
        <v>3</v>
      </c>
      <c r="AI29" s="48">
        <f t="shared" si="32"/>
        <v>0.6</v>
      </c>
      <c r="AJ29" s="351">
        <f t="shared" si="33"/>
        <v>0.6</v>
      </c>
      <c r="AK29" s="339" t="str">
        <f t="shared" si="34"/>
        <v>EN PROCESO</v>
      </c>
      <c r="AL29" s="335" t="b">
        <f t="shared" si="35"/>
        <v>0</v>
      </c>
      <c r="AM29" s="362" t="str">
        <f t="shared" si="36"/>
        <v>EN PROCESO</v>
      </c>
      <c r="AN29" s="139" t="s">
        <v>935</v>
      </c>
      <c r="AO29" s="360" t="s">
        <v>888</v>
      </c>
      <c r="AP29" s="92"/>
      <c r="AQ29" s="77" t="str">
        <f t="shared" si="7"/>
        <v/>
      </c>
      <c r="AR29" s="93"/>
      <c r="AS29" s="48" t="str">
        <f t="shared" si="8"/>
        <v/>
      </c>
      <c r="AT29" s="49" t="str">
        <f t="shared" si="9"/>
        <v/>
      </c>
      <c r="AU29" s="50" t="str">
        <f t="shared" si="10"/>
        <v/>
      </c>
      <c r="AV29" s="50" t="str">
        <f t="shared" si="11"/>
        <v/>
      </c>
      <c r="AW29" s="50" t="str">
        <f t="shared" si="12"/>
        <v/>
      </c>
      <c r="AX29" s="77"/>
      <c r="AY29" s="96"/>
      <c r="AZ29" s="92"/>
      <c r="BA29" s="77" t="str">
        <f t="shared" si="13"/>
        <v/>
      </c>
      <c r="BB29" s="93"/>
      <c r="BC29" s="48" t="str">
        <f t="shared" si="14"/>
        <v/>
      </c>
      <c r="BD29" s="49" t="str">
        <f t="shared" si="15"/>
        <v/>
      </c>
      <c r="BE29" s="50" t="str">
        <f t="shared" si="16"/>
        <v/>
      </c>
      <c r="BF29" s="50" t="str">
        <f t="shared" si="17"/>
        <v/>
      </c>
      <c r="BG29" s="50" t="str">
        <f t="shared" si="18"/>
        <v/>
      </c>
      <c r="BH29" s="77"/>
      <c r="BI29" s="94"/>
      <c r="BJ29" s="322" t="str">
        <f t="shared" si="19"/>
        <v>PENDIENTE</v>
      </c>
      <c r="BK29" s="97"/>
      <c r="BL29" s="97"/>
      <c r="BM29" s="325"/>
    </row>
    <row r="30" spans="1:65" s="158" customFormat="1" ht="127.5" x14ac:dyDescent="0.25">
      <c r="A30" s="436">
        <v>30</v>
      </c>
      <c r="B30" s="46">
        <v>43069</v>
      </c>
      <c r="C30" s="44" t="s">
        <v>23</v>
      </c>
      <c r="D30" s="44" t="s">
        <v>206</v>
      </c>
      <c r="E30" s="46">
        <v>43041</v>
      </c>
      <c r="F30" s="44">
        <v>5</v>
      </c>
      <c r="G30" s="44" t="s">
        <v>211</v>
      </c>
      <c r="H30" s="401" t="s">
        <v>115</v>
      </c>
      <c r="I30" s="406" t="s">
        <v>348</v>
      </c>
      <c r="J30" s="44" t="s">
        <v>351</v>
      </c>
      <c r="K30" s="44">
        <v>5</v>
      </c>
      <c r="L30" s="44" t="s">
        <v>27</v>
      </c>
      <c r="M30" s="44" t="s">
        <v>349</v>
      </c>
      <c r="N30" s="63" t="s">
        <v>350</v>
      </c>
      <c r="O30" s="63">
        <v>1</v>
      </c>
      <c r="P30" s="46">
        <v>43080</v>
      </c>
      <c r="Q30" s="46">
        <v>43444</v>
      </c>
      <c r="R30" s="44" t="s">
        <v>129</v>
      </c>
      <c r="S30" s="44" t="str">
        <f>IF(R30="","",VLOOKUP(R30,[2]Datos.!G36:H58,2,FALSE))</f>
        <v>Secretario General</v>
      </c>
      <c r="T30" s="44" t="str">
        <f>IF(R30="","",VLOOKUP(R30,[2]Datos.!$J$28:$K$50,2,FALSE))</f>
        <v>Coordinador Jurídico</v>
      </c>
      <c r="U30" s="401" t="s">
        <v>170</v>
      </c>
      <c r="V30" s="388"/>
      <c r="W30" s="47"/>
      <c r="X30" s="43"/>
      <c r="Y30" s="48" t="str">
        <f t="shared" si="0"/>
        <v/>
      </c>
      <c r="Z30" s="49" t="str">
        <f t="shared" si="1"/>
        <v/>
      </c>
      <c r="AA30" s="50" t="str">
        <f t="shared" si="2"/>
        <v/>
      </c>
      <c r="AB30" s="50" t="str">
        <f t="shared" si="3"/>
        <v/>
      </c>
      <c r="AC30" s="118" t="str">
        <f t="shared" si="4"/>
        <v/>
      </c>
      <c r="AD30" s="133" t="s">
        <v>897</v>
      </c>
      <c r="AE30" s="116" t="s">
        <v>767</v>
      </c>
      <c r="AF30" s="350">
        <v>43343</v>
      </c>
      <c r="AG30" s="137" t="s">
        <v>893</v>
      </c>
      <c r="AH30" s="138">
        <v>3</v>
      </c>
      <c r="AI30" s="48">
        <f t="shared" si="32"/>
        <v>0.6</v>
      </c>
      <c r="AJ30" s="351">
        <f t="shared" si="33"/>
        <v>0.6</v>
      </c>
      <c r="AK30" s="339" t="str">
        <f t="shared" si="34"/>
        <v>EN PROCESO</v>
      </c>
      <c r="AL30" s="335" t="b">
        <f t="shared" si="35"/>
        <v>0</v>
      </c>
      <c r="AM30" s="362" t="str">
        <f t="shared" si="36"/>
        <v>EN PROCESO</v>
      </c>
      <c r="AN30" s="139" t="s">
        <v>935</v>
      </c>
      <c r="AO30" s="360" t="s">
        <v>888</v>
      </c>
      <c r="AP30" s="92"/>
      <c r="AQ30" s="77" t="str">
        <f t="shared" si="7"/>
        <v/>
      </c>
      <c r="AR30" s="93"/>
      <c r="AS30" s="48" t="str">
        <f t="shared" si="8"/>
        <v/>
      </c>
      <c r="AT30" s="49" t="str">
        <f t="shared" si="9"/>
        <v/>
      </c>
      <c r="AU30" s="50" t="str">
        <f t="shared" si="10"/>
        <v/>
      </c>
      <c r="AV30" s="50" t="str">
        <f t="shared" si="11"/>
        <v/>
      </c>
      <c r="AW30" s="50" t="str">
        <f t="shared" si="12"/>
        <v/>
      </c>
      <c r="AX30" s="77"/>
      <c r="AY30" s="96"/>
      <c r="AZ30" s="92"/>
      <c r="BA30" s="77" t="str">
        <f t="shared" si="13"/>
        <v/>
      </c>
      <c r="BB30" s="93"/>
      <c r="BC30" s="48" t="str">
        <f t="shared" si="14"/>
        <v/>
      </c>
      <c r="BD30" s="49" t="str">
        <f t="shared" si="15"/>
        <v/>
      </c>
      <c r="BE30" s="50" t="str">
        <f t="shared" si="16"/>
        <v/>
      </c>
      <c r="BF30" s="50" t="str">
        <f t="shared" si="17"/>
        <v/>
      </c>
      <c r="BG30" s="50" t="str">
        <f t="shared" si="18"/>
        <v/>
      </c>
      <c r="BH30" s="77"/>
      <c r="BI30" s="94"/>
      <c r="BJ30" s="322" t="str">
        <f t="shared" si="19"/>
        <v>PENDIENTE</v>
      </c>
      <c r="BK30" s="97"/>
      <c r="BL30" s="97"/>
      <c r="BM30" s="325"/>
    </row>
    <row r="31" spans="1:65" s="158" customFormat="1" ht="127.5" x14ac:dyDescent="0.25">
      <c r="A31" s="436">
        <v>32</v>
      </c>
      <c r="B31" s="46">
        <v>43069</v>
      </c>
      <c r="C31" s="44" t="s">
        <v>23</v>
      </c>
      <c r="D31" s="44" t="s">
        <v>206</v>
      </c>
      <c r="E31" s="46">
        <v>43041</v>
      </c>
      <c r="F31" s="44">
        <v>6</v>
      </c>
      <c r="G31" s="44" t="s">
        <v>212</v>
      </c>
      <c r="H31" s="401" t="s">
        <v>115</v>
      </c>
      <c r="I31" s="406" t="s">
        <v>348</v>
      </c>
      <c r="J31" s="44" t="s">
        <v>351</v>
      </c>
      <c r="K31" s="44">
        <v>5</v>
      </c>
      <c r="L31" s="44" t="s">
        <v>27</v>
      </c>
      <c r="M31" s="44" t="s">
        <v>349</v>
      </c>
      <c r="N31" s="63" t="s">
        <v>350</v>
      </c>
      <c r="O31" s="63">
        <v>1</v>
      </c>
      <c r="P31" s="46">
        <v>43080</v>
      </c>
      <c r="Q31" s="46">
        <v>43444</v>
      </c>
      <c r="R31" s="44" t="s">
        <v>129</v>
      </c>
      <c r="S31" s="44" t="str">
        <f>IF(R31="","",VLOOKUP(R31,[2]Datos.!G38:H60,2,FALSE))</f>
        <v>Secretario General</v>
      </c>
      <c r="T31" s="44" t="str">
        <f>IF(R31="","",VLOOKUP(R31,[2]Datos.!$J$28:$K$50,2,FALSE))</f>
        <v>Coordinador Jurídico</v>
      </c>
      <c r="U31" s="401" t="s">
        <v>170</v>
      </c>
      <c r="V31" s="388"/>
      <c r="W31" s="47"/>
      <c r="X31" s="43"/>
      <c r="Y31" s="48" t="str">
        <f t="shared" si="0"/>
        <v/>
      </c>
      <c r="Z31" s="49" t="str">
        <f t="shared" si="1"/>
        <v/>
      </c>
      <c r="AA31" s="50" t="str">
        <f t="shared" si="2"/>
        <v/>
      </c>
      <c r="AB31" s="50" t="str">
        <f t="shared" si="3"/>
        <v/>
      </c>
      <c r="AC31" s="118" t="str">
        <f t="shared" si="4"/>
        <v/>
      </c>
      <c r="AD31" s="133" t="s">
        <v>897</v>
      </c>
      <c r="AE31" s="116" t="s">
        <v>767</v>
      </c>
      <c r="AF31" s="350">
        <v>43343</v>
      </c>
      <c r="AG31" s="137" t="s">
        <v>893</v>
      </c>
      <c r="AH31" s="138">
        <v>3</v>
      </c>
      <c r="AI31" s="48">
        <f t="shared" si="32"/>
        <v>0.6</v>
      </c>
      <c r="AJ31" s="351">
        <f t="shared" si="33"/>
        <v>0.6</v>
      </c>
      <c r="AK31" s="339" t="str">
        <f t="shared" si="34"/>
        <v>EN PROCESO</v>
      </c>
      <c r="AL31" s="335" t="b">
        <f t="shared" si="35"/>
        <v>0</v>
      </c>
      <c r="AM31" s="362" t="str">
        <f t="shared" si="36"/>
        <v>EN PROCESO</v>
      </c>
      <c r="AN31" s="139" t="s">
        <v>935</v>
      </c>
      <c r="AO31" s="360" t="s">
        <v>888</v>
      </c>
      <c r="AP31" s="92"/>
      <c r="AQ31" s="77" t="str">
        <f t="shared" si="7"/>
        <v/>
      </c>
      <c r="AR31" s="93"/>
      <c r="AS31" s="48" t="str">
        <f t="shared" si="8"/>
        <v/>
      </c>
      <c r="AT31" s="49" t="str">
        <f t="shared" si="9"/>
        <v/>
      </c>
      <c r="AU31" s="50" t="str">
        <f t="shared" si="10"/>
        <v/>
      </c>
      <c r="AV31" s="50" t="str">
        <f t="shared" si="11"/>
        <v/>
      </c>
      <c r="AW31" s="50" t="str">
        <f t="shared" si="12"/>
        <v/>
      </c>
      <c r="AX31" s="77"/>
      <c r="AY31" s="96"/>
      <c r="AZ31" s="92"/>
      <c r="BA31" s="77" t="str">
        <f t="shared" si="13"/>
        <v/>
      </c>
      <c r="BB31" s="93"/>
      <c r="BC31" s="48" t="str">
        <f t="shared" si="14"/>
        <v/>
      </c>
      <c r="BD31" s="49" t="str">
        <f t="shared" si="15"/>
        <v/>
      </c>
      <c r="BE31" s="50" t="str">
        <f t="shared" si="16"/>
        <v/>
      </c>
      <c r="BF31" s="50" t="str">
        <f t="shared" si="17"/>
        <v/>
      </c>
      <c r="BG31" s="50" t="str">
        <f t="shared" si="18"/>
        <v/>
      </c>
      <c r="BH31" s="77"/>
      <c r="BI31" s="94"/>
      <c r="BJ31" s="322" t="str">
        <f t="shared" si="19"/>
        <v>PENDIENTE</v>
      </c>
      <c r="BK31" s="97"/>
      <c r="BL31" s="97"/>
      <c r="BM31" s="325"/>
    </row>
    <row r="32" spans="1:65" ht="123.75" x14ac:dyDescent="0.25">
      <c r="A32" s="434">
        <v>33</v>
      </c>
      <c r="B32" s="46">
        <v>43069</v>
      </c>
      <c r="C32" s="44" t="s">
        <v>23</v>
      </c>
      <c r="D32" s="44" t="s">
        <v>206</v>
      </c>
      <c r="E32" s="46">
        <v>43041</v>
      </c>
      <c r="F32" s="44">
        <v>7</v>
      </c>
      <c r="G32" s="44" t="s">
        <v>213</v>
      </c>
      <c r="H32" s="401" t="s">
        <v>115</v>
      </c>
      <c r="I32" s="406" t="s">
        <v>348</v>
      </c>
      <c r="J32" s="44" t="s">
        <v>352</v>
      </c>
      <c r="K32" s="43">
        <v>4</v>
      </c>
      <c r="L32" s="43" t="s">
        <v>27</v>
      </c>
      <c r="M32" s="43" t="s">
        <v>349</v>
      </c>
      <c r="N32" s="57" t="s">
        <v>350</v>
      </c>
      <c r="O32" s="57">
        <v>1</v>
      </c>
      <c r="P32" s="58">
        <v>43080</v>
      </c>
      <c r="Q32" s="58">
        <v>43444</v>
      </c>
      <c r="R32" s="43" t="s">
        <v>129</v>
      </c>
      <c r="S32" s="44" t="s">
        <v>70</v>
      </c>
      <c r="T32" s="44" t="str">
        <f>IF(R32="","",VLOOKUP(R32,[2]Datos.!$J$28:$K$50,2,FALSE))</f>
        <v>Coordinador Jurídico</v>
      </c>
      <c r="U32" s="403" t="s">
        <v>170</v>
      </c>
      <c r="V32" s="388"/>
      <c r="W32" s="47"/>
      <c r="X32" s="43"/>
      <c r="Y32" s="48" t="str">
        <f t="shared" si="0"/>
        <v/>
      </c>
      <c r="Z32" s="49" t="str">
        <f t="shared" si="1"/>
        <v/>
      </c>
      <c r="AA32" s="50" t="str">
        <f t="shared" si="2"/>
        <v/>
      </c>
      <c r="AB32" s="50" t="str">
        <f t="shared" si="3"/>
        <v/>
      </c>
      <c r="AC32" s="118" t="str">
        <f t="shared" si="4"/>
        <v/>
      </c>
      <c r="AD32" s="123" t="s">
        <v>783</v>
      </c>
      <c r="AE32" s="115" t="s">
        <v>767</v>
      </c>
      <c r="AF32" s="350">
        <v>43343</v>
      </c>
      <c r="AG32" s="137" t="s">
        <v>895</v>
      </c>
      <c r="AH32" s="138">
        <v>1</v>
      </c>
      <c r="AI32" s="48">
        <f t="shared" ref="AI32" si="37">IF(AH32="","",IF(OR($K32=0,$K32="",AF32=""),"",AH32/$K32))</f>
        <v>0.25</v>
      </c>
      <c r="AJ32" s="351">
        <f t="shared" ref="AJ32" si="38">IF(OR($O32="",AI32=""),"",IF(OR($O32=0,AI32=0),0,IF((AI32*100%)/$O32&gt;100%,100%,(AI32*100%)/$O32)))</f>
        <v>0.25</v>
      </c>
      <c r="AK32" s="339" t="str">
        <f t="shared" ref="AK32" si="39">IF(AH32="","",IF(AF32&lt;=Q32,IF(AJ32=0%,"SIN INICIAR",IF(AJ32=100%,"TERMINADA",IF(AJ32&gt;0%,"EN PROCESO",IF(AJ32&lt;0%,"INCUMPLIDA"))))))</f>
        <v>EN PROCESO</v>
      </c>
      <c r="AL32" s="335" t="b">
        <f t="shared" ref="AL32" si="40">IF(AH32="","",IF(AF32&gt;=Q32,IF(AJ32&lt;100%,"INCUMPLIDA",IF(AJ32=100%,"TERMINADA EXTEMPORANEA"))))</f>
        <v>0</v>
      </c>
      <c r="AM32" s="362" t="str">
        <f t="shared" ref="AM32" si="41">IF(AH32="","",IF(AF32&lt;=Q32,AK32,IF(AF32&gt;=Q32,AL32)))</f>
        <v>EN PROCESO</v>
      </c>
      <c r="AN32" s="139" t="s">
        <v>936</v>
      </c>
      <c r="AO32" s="360" t="s">
        <v>888</v>
      </c>
      <c r="AP32" s="92"/>
      <c r="AQ32" s="77" t="str">
        <f t="shared" si="7"/>
        <v/>
      </c>
      <c r="AR32" s="93"/>
      <c r="AS32" s="48" t="str">
        <f t="shared" si="8"/>
        <v/>
      </c>
      <c r="AT32" s="49" t="str">
        <f t="shared" si="9"/>
        <v/>
      </c>
      <c r="AU32" s="50" t="str">
        <f t="shared" si="10"/>
        <v/>
      </c>
      <c r="AV32" s="50" t="str">
        <f t="shared" si="11"/>
        <v/>
      </c>
      <c r="AW32" s="50" t="str">
        <f t="shared" si="12"/>
        <v/>
      </c>
      <c r="AX32" s="77"/>
      <c r="AY32" s="96"/>
      <c r="AZ32" s="92"/>
      <c r="BA32" s="77" t="str">
        <f t="shared" si="13"/>
        <v/>
      </c>
      <c r="BB32" s="93"/>
      <c r="BC32" s="48" t="str">
        <f t="shared" si="14"/>
        <v/>
      </c>
      <c r="BD32" s="49" t="str">
        <f t="shared" si="15"/>
        <v/>
      </c>
      <c r="BE32" s="50" t="str">
        <f t="shared" si="16"/>
        <v/>
      </c>
      <c r="BF32" s="50" t="str">
        <f t="shared" si="17"/>
        <v/>
      </c>
      <c r="BG32" s="50" t="str">
        <f t="shared" si="18"/>
        <v/>
      </c>
      <c r="BH32" s="77"/>
      <c r="BI32" s="94"/>
      <c r="BJ32" s="322" t="str">
        <f t="shared" si="19"/>
        <v>PENDIENTE</v>
      </c>
      <c r="BK32" s="97"/>
      <c r="BL32" s="98"/>
      <c r="BM32" s="324"/>
    </row>
    <row r="33" spans="1:65" ht="345.75" customHeight="1" x14ac:dyDescent="0.25">
      <c r="A33" s="434">
        <v>34</v>
      </c>
      <c r="B33" s="46">
        <v>43069</v>
      </c>
      <c r="C33" s="44" t="s">
        <v>23</v>
      </c>
      <c r="D33" s="44" t="s">
        <v>206</v>
      </c>
      <c r="E33" s="46">
        <v>43041</v>
      </c>
      <c r="F33" s="44">
        <v>8</v>
      </c>
      <c r="G33" s="44" t="s">
        <v>214</v>
      </c>
      <c r="H33" s="401" t="s">
        <v>115</v>
      </c>
      <c r="I33" s="406" t="s">
        <v>348</v>
      </c>
      <c r="J33" s="44" t="s">
        <v>634</v>
      </c>
      <c r="K33" s="43">
        <v>3</v>
      </c>
      <c r="L33" s="43" t="s">
        <v>27</v>
      </c>
      <c r="M33" s="43" t="s">
        <v>349</v>
      </c>
      <c r="N33" s="57" t="s">
        <v>353</v>
      </c>
      <c r="O33" s="57">
        <v>1</v>
      </c>
      <c r="P33" s="58">
        <v>43080</v>
      </c>
      <c r="Q33" s="58">
        <v>43444</v>
      </c>
      <c r="R33" s="43" t="s">
        <v>129</v>
      </c>
      <c r="S33" s="44" t="str">
        <f>IF(R33="","",VLOOKUP(R33,[2]Datos.!G29:H51,2,FALSE))</f>
        <v>Secretario General</v>
      </c>
      <c r="T33" s="44" t="str">
        <f>IF(R33="","",VLOOKUP(R33,[2]Datos.!$J$28:$K$50,2,FALSE))</f>
        <v>Coordinador Jurídico</v>
      </c>
      <c r="U33" s="403" t="s">
        <v>170</v>
      </c>
      <c r="V33" s="388"/>
      <c r="W33" s="47"/>
      <c r="X33" s="43"/>
      <c r="Y33" s="48" t="str">
        <f t="shared" si="0"/>
        <v/>
      </c>
      <c r="Z33" s="49" t="str">
        <f t="shared" si="1"/>
        <v/>
      </c>
      <c r="AA33" s="50" t="str">
        <f t="shared" si="2"/>
        <v/>
      </c>
      <c r="AB33" s="50" t="str">
        <f t="shared" si="3"/>
        <v/>
      </c>
      <c r="AC33" s="118" t="str">
        <f t="shared" si="4"/>
        <v/>
      </c>
      <c r="AD33" s="122" t="s">
        <v>784</v>
      </c>
      <c r="AE33" s="115" t="s">
        <v>767</v>
      </c>
      <c r="AF33" s="350">
        <v>43343</v>
      </c>
      <c r="AG33" s="139" t="s">
        <v>898</v>
      </c>
      <c r="AH33" s="138">
        <v>0.5</v>
      </c>
      <c r="AI33" s="48">
        <f t="shared" ref="AI33" si="42">IF(AH33="","",IF(OR($K33=0,$K33="",AF33=""),"",AH33/$K33))</f>
        <v>0.16666666666666666</v>
      </c>
      <c r="AJ33" s="351">
        <f t="shared" ref="AJ33" si="43">IF(OR($O33="",AI33=""),"",IF(OR($O33=0,AI33=0),0,IF((AI33*100%)/$O33&gt;100%,100%,(AI33*100%)/$O33)))</f>
        <v>0.16666666666666666</v>
      </c>
      <c r="AK33" s="339" t="str">
        <f t="shared" ref="AK33" si="44">IF(AH33="","",IF(AF33&lt;=Q33,IF(AJ33=0%,"SIN INICIAR",IF(AJ33=100%,"TERMINADA",IF(AJ33&gt;0%,"EN PROCESO",IF(AJ33&lt;0%,"INCUMPLIDA"))))))</f>
        <v>EN PROCESO</v>
      </c>
      <c r="AL33" s="335" t="b">
        <f t="shared" ref="AL33" si="45">IF(AH33="","",IF(AF33&gt;=Q33,IF(AJ33&lt;100%,"INCUMPLIDA",IF(AJ33=100%,"TERMINADA EXTEMPORANEA"))))</f>
        <v>0</v>
      </c>
      <c r="AM33" s="362" t="str">
        <f t="shared" ref="AM33" si="46">IF(AH33="","",IF(AF33&lt;=Q33,AK33,IF(AF33&gt;=Q33,AL33)))</f>
        <v>EN PROCESO</v>
      </c>
      <c r="AN33" s="139" t="s">
        <v>1029</v>
      </c>
      <c r="AO33" s="360" t="s">
        <v>888</v>
      </c>
      <c r="AP33" s="92"/>
      <c r="AQ33" s="77" t="str">
        <f t="shared" si="7"/>
        <v/>
      </c>
      <c r="AR33" s="93"/>
      <c r="AS33" s="48" t="str">
        <f t="shared" si="8"/>
        <v/>
      </c>
      <c r="AT33" s="49" t="str">
        <f t="shared" si="9"/>
        <v/>
      </c>
      <c r="AU33" s="50" t="str">
        <f t="shared" si="10"/>
        <v/>
      </c>
      <c r="AV33" s="50" t="str">
        <f t="shared" si="11"/>
        <v/>
      </c>
      <c r="AW33" s="50" t="str">
        <f t="shared" si="12"/>
        <v/>
      </c>
      <c r="AX33" s="77"/>
      <c r="AY33" s="96"/>
      <c r="AZ33" s="92"/>
      <c r="BA33" s="77" t="str">
        <f t="shared" si="13"/>
        <v/>
      </c>
      <c r="BB33" s="93"/>
      <c r="BC33" s="48" t="str">
        <f t="shared" si="14"/>
        <v/>
      </c>
      <c r="BD33" s="49" t="str">
        <f t="shared" si="15"/>
        <v/>
      </c>
      <c r="BE33" s="50" t="str">
        <f t="shared" si="16"/>
        <v/>
      </c>
      <c r="BF33" s="50" t="str">
        <f t="shared" si="17"/>
        <v/>
      </c>
      <c r="BG33" s="50" t="str">
        <f t="shared" si="18"/>
        <v/>
      </c>
      <c r="BH33" s="77"/>
      <c r="BI33" s="94"/>
      <c r="BJ33" s="322" t="str">
        <f t="shared" si="19"/>
        <v>PENDIENTE</v>
      </c>
      <c r="BK33" s="97"/>
      <c r="BL33" s="98"/>
      <c r="BM33" s="324"/>
    </row>
    <row r="34" spans="1:65" s="158" customFormat="1" ht="101.25" customHeight="1" x14ac:dyDescent="0.25">
      <c r="A34" s="436">
        <v>35</v>
      </c>
      <c r="B34" s="46">
        <v>43069</v>
      </c>
      <c r="C34" s="44" t="s">
        <v>23</v>
      </c>
      <c r="D34" s="44" t="s">
        <v>215</v>
      </c>
      <c r="E34" s="46">
        <v>43042</v>
      </c>
      <c r="F34" s="44">
        <v>1</v>
      </c>
      <c r="G34" s="44" t="s">
        <v>216</v>
      </c>
      <c r="H34" s="401" t="s">
        <v>115</v>
      </c>
      <c r="I34" s="402" t="s">
        <v>354</v>
      </c>
      <c r="J34" s="42" t="s">
        <v>355</v>
      </c>
      <c r="K34" s="42">
        <v>11</v>
      </c>
      <c r="L34" s="42" t="s">
        <v>27</v>
      </c>
      <c r="M34" s="42" t="s">
        <v>635</v>
      </c>
      <c r="N34" s="61" t="s">
        <v>356</v>
      </c>
      <c r="O34" s="61">
        <v>1</v>
      </c>
      <c r="P34" s="46">
        <v>43080</v>
      </c>
      <c r="Q34" s="46">
        <v>43444</v>
      </c>
      <c r="R34" s="41" t="s">
        <v>129</v>
      </c>
      <c r="S34" s="44" t="str">
        <f>IF(R34="","",VLOOKUP(R34,[2]Datos.!$G$28:$H$50,2,FALSE))</f>
        <v>Secretario General</v>
      </c>
      <c r="T34" s="44" t="str">
        <f>IF(R34="","",VLOOKUP(R34,[2]Datos.!$J$28:$K$50,2,FALSE))</f>
        <v>Coordinador Jurídico</v>
      </c>
      <c r="U34" s="401" t="s">
        <v>170</v>
      </c>
      <c r="V34" s="388"/>
      <c r="W34" s="47"/>
      <c r="X34" s="43"/>
      <c r="Y34" s="48" t="str">
        <f t="shared" si="0"/>
        <v/>
      </c>
      <c r="Z34" s="49" t="str">
        <f t="shared" si="1"/>
        <v/>
      </c>
      <c r="AA34" s="50" t="str">
        <f t="shared" si="2"/>
        <v/>
      </c>
      <c r="AB34" s="50" t="str">
        <f t="shared" si="3"/>
        <v/>
      </c>
      <c r="AC34" s="118" t="str">
        <f t="shared" si="4"/>
        <v/>
      </c>
      <c r="AD34" s="133" t="s">
        <v>785</v>
      </c>
      <c r="AE34" s="116" t="s">
        <v>767</v>
      </c>
      <c r="AF34" s="350">
        <v>43343</v>
      </c>
      <c r="AG34" s="139" t="s">
        <v>899</v>
      </c>
      <c r="AH34" s="138">
        <v>7</v>
      </c>
      <c r="AI34" s="48">
        <f t="shared" ref="AI34" si="47">IF(AH34="","",IF(OR($K34=0,$K34="",AF34=""),"",AH34/$K34))</f>
        <v>0.63636363636363635</v>
      </c>
      <c r="AJ34" s="351">
        <f t="shared" ref="AJ34" si="48">IF(OR($O34="",AI34=""),"",IF(OR($O34=0,AI34=0),0,IF((AI34*100%)/$O34&gt;100%,100%,(AI34*100%)/$O34)))</f>
        <v>0.63636363636363635</v>
      </c>
      <c r="AK34" s="339" t="str">
        <f t="shared" ref="AK34" si="49">IF(AH34="","",IF(AF34&lt;=Q34,IF(AJ34=0%,"SIN INICIAR",IF(AJ34=100%,"TERMINADA",IF(AJ34&gt;0%,"EN PROCESO",IF(AJ34&lt;0%,"INCUMPLIDA"))))))</f>
        <v>EN PROCESO</v>
      </c>
      <c r="AL34" s="335" t="b">
        <f t="shared" ref="AL34" si="50">IF(AH34="","",IF(AF34&gt;=Q34,IF(AJ34&lt;100%,"INCUMPLIDA",IF(AJ34=100%,"TERMINADA EXTEMPORANEA"))))</f>
        <v>0</v>
      </c>
      <c r="AM34" s="362" t="str">
        <f t="shared" ref="AM34" si="51">IF(AH34="","",IF(AF34&lt;=Q34,AK34,IF(AF34&gt;=Q34,AL34)))</f>
        <v>EN PROCESO</v>
      </c>
      <c r="AN34" s="139" t="s">
        <v>1030</v>
      </c>
      <c r="AO34" s="360" t="s">
        <v>888</v>
      </c>
      <c r="AP34" s="92"/>
      <c r="AQ34" s="77" t="str">
        <f t="shared" si="7"/>
        <v/>
      </c>
      <c r="AR34" s="93"/>
      <c r="AS34" s="48" t="str">
        <f t="shared" si="8"/>
        <v/>
      </c>
      <c r="AT34" s="49" t="str">
        <f t="shared" si="9"/>
        <v/>
      </c>
      <c r="AU34" s="50" t="str">
        <f t="shared" si="10"/>
        <v/>
      </c>
      <c r="AV34" s="50" t="str">
        <f t="shared" si="11"/>
        <v/>
      </c>
      <c r="AW34" s="50" t="str">
        <f t="shared" si="12"/>
        <v/>
      </c>
      <c r="AX34" s="77"/>
      <c r="AY34" s="96"/>
      <c r="AZ34" s="92"/>
      <c r="BA34" s="77" t="str">
        <f t="shared" si="13"/>
        <v/>
      </c>
      <c r="BB34" s="93"/>
      <c r="BC34" s="48" t="str">
        <f t="shared" si="14"/>
        <v/>
      </c>
      <c r="BD34" s="49" t="str">
        <f t="shared" si="15"/>
        <v/>
      </c>
      <c r="BE34" s="50" t="str">
        <f t="shared" si="16"/>
        <v/>
      </c>
      <c r="BF34" s="50" t="str">
        <f t="shared" si="17"/>
        <v/>
      </c>
      <c r="BG34" s="50" t="str">
        <f t="shared" si="18"/>
        <v/>
      </c>
      <c r="BH34" s="77"/>
      <c r="BI34" s="94"/>
      <c r="BJ34" s="322" t="str">
        <f t="shared" si="19"/>
        <v>PENDIENTE</v>
      </c>
      <c r="BK34" s="97"/>
      <c r="BL34" s="97"/>
      <c r="BM34" s="325"/>
    </row>
    <row r="35" spans="1:65" ht="90" x14ac:dyDescent="0.25">
      <c r="A35" s="434">
        <v>36</v>
      </c>
      <c r="B35" s="58">
        <v>43069</v>
      </c>
      <c r="C35" s="43" t="s">
        <v>23</v>
      </c>
      <c r="D35" s="43" t="s">
        <v>215</v>
      </c>
      <c r="E35" s="58">
        <v>43042</v>
      </c>
      <c r="F35" s="43">
        <v>1</v>
      </c>
      <c r="G35" s="43" t="s">
        <v>216</v>
      </c>
      <c r="H35" s="403" t="s">
        <v>115</v>
      </c>
      <c r="I35" s="402" t="s">
        <v>354</v>
      </c>
      <c r="J35" s="42" t="s">
        <v>636</v>
      </c>
      <c r="K35" s="42">
        <v>50</v>
      </c>
      <c r="L35" s="42" t="s">
        <v>27</v>
      </c>
      <c r="M35" s="42" t="s">
        <v>635</v>
      </c>
      <c r="N35" s="61" t="s">
        <v>356</v>
      </c>
      <c r="O35" s="61">
        <v>1</v>
      </c>
      <c r="P35" s="58">
        <v>43080</v>
      </c>
      <c r="Q35" s="58">
        <v>43444</v>
      </c>
      <c r="R35" s="41" t="s">
        <v>129</v>
      </c>
      <c r="S35" s="44" t="str">
        <f>IF(R35="","",VLOOKUP(R35,[2]Datos.!$G$28:$H$50,2,FALSE))</f>
        <v>Secretario General</v>
      </c>
      <c r="T35" s="44" t="str">
        <f>IF(R35="","",VLOOKUP(R35,[2]Datos.!$J$28:$K$50,2,FALSE))</f>
        <v>Coordinador Jurídico</v>
      </c>
      <c r="U35" s="403" t="s">
        <v>170</v>
      </c>
      <c r="V35" s="388"/>
      <c r="W35" s="47"/>
      <c r="X35" s="43"/>
      <c r="Y35" s="48" t="str">
        <f t="shared" si="0"/>
        <v/>
      </c>
      <c r="Z35" s="49" t="str">
        <f t="shared" si="1"/>
        <v/>
      </c>
      <c r="AA35" s="50" t="str">
        <f t="shared" si="2"/>
        <v/>
      </c>
      <c r="AB35" s="50" t="str">
        <f t="shared" si="3"/>
        <v/>
      </c>
      <c r="AC35" s="118" t="str">
        <f t="shared" si="4"/>
        <v/>
      </c>
      <c r="AD35" s="122" t="s">
        <v>786</v>
      </c>
      <c r="AE35" s="115" t="s">
        <v>767</v>
      </c>
      <c r="AF35" s="350">
        <v>43343</v>
      </c>
      <c r="AG35" s="139" t="s">
        <v>899</v>
      </c>
      <c r="AH35" s="138">
        <v>22</v>
      </c>
      <c r="AI35" s="48">
        <f t="shared" ref="AI35" si="52">IF(AH35="","",IF(OR($K35=0,$K35="",AF35=""),"",AH35/$K35))</f>
        <v>0.44</v>
      </c>
      <c r="AJ35" s="351">
        <f t="shared" ref="AJ35" si="53">IF(OR($O35="",AI35=""),"",IF(OR($O35=0,AI35=0),0,IF((AI35*100%)/$O35&gt;100%,100%,(AI35*100%)/$O35)))</f>
        <v>0.44</v>
      </c>
      <c r="AK35" s="340" t="str">
        <f t="shared" ref="AK35" si="54">IF(AH35="","",IF(AF35&lt;=Q35,IF(AJ35=0%,"SIN INICIAR",IF(AJ35=100%,"TERMINADA",IF(AJ35&gt;0%,"EN PROCESO",IF(AJ35&lt;0%,"INCUMPLIDA"))))))</f>
        <v>EN PROCESO</v>
      </c>
      <c r="AL35" s="337" t="b">
        <f t="shared" ref="AL35" si="55">IF(AH35="","",IF(AF35&gt;=Q35,IF(AJ35&lt;100%,"INCUMPLIDA",IF(AJ35=100%,"TERMINADA EXTEMPORANEA"))))</f>
        <v>0</v>
      </c>
      <c r="AM35" s="362" t="str">
        <f t="shared" ref="AM35" si="56">IF(AH35="","",IF(AF35&lt;=Q35,AK35,IF(AF35&gt;=Q35,AL35)))</f>
        <v>EN PROCESO</v>
      </c>
      <c r="AN35" s="139" t="s">
        <v>1031</v>
      </c>
      <c r="AO35" s="360" t="s">
        <v>888</v>
      </c>
      <c r="AP35" s="92"/>
      <c r="AQ35" s="77" t="str">
        <f t="shared" si="7"/>
        <v/>
      </c>
      <c r="AR35" s="93"/>
      <c r="AS35" s="48" t="str">
        <f t="shared" si="8"/>
        <v/>
      </c>
      <c r="AT35" s="49" t="str">
        <f t="shared" si="9"/>
        <v/>
      </c>
      <c r="AU35" s="50" t="str">
        <f t="shared" si="10"/>
        <v/>
      </c>
      <c r="AV35" s="50" t="str">
        <f t="shared" si="11"/>
        <v/>
      </c>
      <c r="AW35" s="50" t="str">
        <f t="shared" si="12"/>
        <v/>
      </c>
      <c r="AX35" s="77"/>
      <c r="AY35" s="96"/>
      <c r="AZ35" s="92"/>
      <c r="BA35" s="77" t="str">
        <f t="shared" si="13"/>
        <v/>
      </c>
      <c r="BB35" s="93"/>
      <c r="BC35" s="48" t="str">
        <f t="shared" si="14"/>
        <v/>
      </c>
      <c r="BD35" s="49" t="str">
        <f t="shared" si="15"/>
        <v/>
      </c>
      <c r="BE35" s="50" t="str">
        <f t="shared" si="16"/>
        <v/>
      </c>
      <c r="BF35" s="50" t="str">
        <f t="shared" si="17"/>
        <v/>
      </c>
      <c r="BG35" s="50" t="str">
        <f t="shared" si="18"/>
        <v/>
      </c>
      <c r="BH35" s="77"/>
      <c r="BI35" s="94"/>
      <c r="BJ35" s="322" t="str">
        <f t="shared" si="19"/>
        <v>PENDIENTE</v>
      </c>
      <c r="BK35" s="97"/>
      <c r="BL35" s="98"/>
      <c r="BM35" s="324"/>
    </row>
    <row r="36" spans="1:65" s="81" customFormat="1" ht="180" x14ac:dyDescent="0.15">
      <c r="A36" s="434">
        <v>37</v>
      </c>
      <c r="B36" s="58">
        <v>43083</v>
      </c>
      <c r="C36" s="43" t="s">
        <v>23</v>
      </c>
      <c r="D36" s="43" t="s">
        <v>217</v>
      </c>
      <c r="E36" s="58">
        <v>43069</v>
      </c>
      <c r="F36" s="43">
        <v>1</v>
      </c>
      <c r="G36" s="43" t="s">
        <v>218</v>
      </c>
      <c r="H36" s="403" t="s">
        <v>515</v>
      </c>
      <c r="I36" s="404" t="s">
        <v>637</v>
      </c>
      <c r="J36" s="43" t="s">
        <v>357</v>
      </c>
      <c r="K36" s="43">
        <v>2</v>
      </c>
      <c r="L36" s="43" t="s">
        <v>27</v>
      </c>
      <c r="M36" s="43" t="s">
        <v>358</v>
      </c>
      <c r="N36" s="62" t="s">
        <v>359</v>
      </c>
      <c r="O36" s="57">
        <v>1</v>
      </c>
      <c r="P36" s="58">
        <v>43101</v>
      </c>
      <c r="Q36" s="58">
        <v>43343</v>
      </c>
      <c r="R36" s="43" t="s">
        <v>130</v>
      </c>
      <c r="S36" s="44" t="str">
        <f>IF(R36="","",VLOOKUP(R36,[2]Datos.!G30:H52,2,FALSE))</f>
        <v>Secretario General</v>
      </c>
      <c r="T36" s="44" t="str">
        <f>IF(R36="","",VLOOKUP(R36,[2]Datos.!$J$28:$K$50,2,FALSE))</f>
        <v>Auxiliar de Atención al Ciudadano</v>
      </c>
      <c r="U36" s="403" t="s">
        <v>170</v>
      </c>
      <c r="V36" s="388">
        <v>43220</v>
      </c>
      <c r="W36" s="52"/>
      <c r="X36" s="44">
        <v>0</v>
      </c>
      <c r="Y36" s="48">
        <f t="shared" si="0"/>
        <v>0</v>
      </c>
      <c r="Z36" s="49">
        <f t="shared" si="1"/>
        <v>0</v>
      </c>
      <c r="AA36" s="50" t="str">
        <f t="shared" si="2"/>
        <v>SIN INICIAR</v>
      </c>
      <c r="AB36" s="50" t="b">
        <f t="shared" si="3"/>
        <v>0</v>
      </c>
      <c r="AC36" s="118" t="str">
        <f t="shared" si="4"/>
        <v>SIN INICIAR</v>
      </c>
      <c r="AD36" s="126" t="s">
        <v>979</v>
      </c>
      <c r="AE36" s="115" t="s">
        <v>778</v>
      </c>
      <c r="AF36" s="350">
        <v>43343</v>
      </c>
      <c r="AG36" s="137" t="s">
        <v>839</v>
      </c>
      <c r="AH36" s="138">
        <v>1</v>
      </c>
      <c r="AI36" s="48">
        <f t="shared" si="5"/>
        <v>0.5</v>
      </c>
      <c r="AJ36" s="351">
        <f t="shared" si="6"/>
        <v>0.5</v>
      </c>
      <c r="AK36" s="338" t="b">
        <f>IF(AH36="","",IF(AF36&lt;Q36,IF(AJ36=0%,"SIN INICIAR",IF(AJ36=100%,"TERMINADA",IF(AJ36&gt;0%,"EN PROCESO",IF(AJ36&lt;0%,"INCUMPLIDA"))))))</f>
        <v>0</v>
      </c>
      <c r="AL36" s="334" t="str">
        <f>IF(AH36="","",IF(AF36&gt;=Q36,IF(AJ36&lt;100%,"INCUMPLIDA",IF(AJ36=100%,"TERMINADA EXTEMPORANEA"))))</f>
        <v>INCUMPLIDA</v>
      </c>
      <c r="AM36" s="359" t="str">
        <f>IF(AH36="","",IF(AF36&lt;Q36,AK36,IF(AF36&gt;=Q36,AL36)))</f>
        <v>INCUMPLIDA</v>
      </c>
      <c r="AN36" s="139" t="s">
        <v>840</v>
      </c>
      <c r="AO36" s="360" t="s">
        <v>821</v>
      </c>
      <c r="AP36" s="92"/>
      <c r="AQ36" s="77" t="str">
        <f t="shared" si="7"/>
        <v/>
      </c>
      <c r="AR36" s="93"/>
      <c r="AS36" s="48" t="str">
        <f t="shared" si="8"/>
        <v/>
      </c>
      <c r="AT36" s="49" t="str">
        <f t="shared" si="9"/>
        <v/>
      </c>
      <c r="AU36" s="50" t="str">
        <f t="shared" si="10"/>
        <v/>
      </c>
      <c r="AV36" s="50" t="str">
        <f t="shared" si="11"/>
        <v/>
      </c>
      <c r="AW36" s="50" t="str">
        <f t="shared" si="12"/>
        <v/>
      </c>
      <c r="AX36" s="77"/>
      <c r="AY36" s="96"/>
      <c r="AZ36" s="92"/>
      <c r="BA36" s="77" t="str">
        <f t="shared" si="13"/>
        <v/>
      </c>
      <c r="BB36" s="93"/>
      <c r="BC36" s="48" t="str">
        <f t="shared" si="14"/>
        <v/>
      </c>
      <c r="BD36" s="49" t="str">
        <f t="shared" si="15"/>
        <v/>
      </c>
      <c r="BE36" s="50" t="str">
        <f t="shared" si="16"/>
        <v/>
      </c>
      <c r="BF36" s="50" t="str">
        <f t="shared" si="17"/>
        <v/>
      </c>
      <c r="BG36" s="50" t="str">
        <f t="shared" si="18"/>
        <v/>
      </c>
      <c r="BH36" s="77"/>
      <c r="BI36" s="94"/>
      <c r="BJ36" s="322" t="str">
        <f t="shared" si="19"/>
        <v>PENDIENTE</v>
      </c>
      <c r="BK36" s="97"/>
      <c r="BL36" s="98"/>
      <c r="BM36" s="324"/>
    </row>
    <row r="37" spans="1:65" s="81" customFormat="1" ht="236.25" x14ac:dyDescent="0.15">
      <c r="A37" s="434">
        <v>38</v>
      </c>
      <c r="B37" s="58">
        <v>43083</v>
      </c>
      <c r="C37" s="43" t="s">
        <v>23</v>
      </c>
      <c r="D37" s="43" t="s">
        <v>217</v>
      </c>
      <c r="E37" s="58">
        <v>43069</v>
      </c>
      <c r="F37" s="43">
        <v>2</v>
      </c>
      <c r="G37" s="43" t="s">
        <v>219</v>
      </c>
      <c r="H37" s="403" t="s">
        <v>518</v>
      </c>
      <c r="I37" s="404" t="s">
        <v>637</v>
      </c>
      <c r="J37" s="43" t="s">
        <v>360</v>
      </c>
      <c r="K37" s="43">
        <v>1</v>
      </c>
      <c r="L37" s="43" t="s">
        <v>27</v>
      </c>
      <c r="M37" s="43" t="s">
        <v>358</v>
      </c>
      <c r="N37" s="62" t="s">
        <v>361</v>
      </c>
      <c r="O37" s="57">
        <v>1</v>
      </c>
      <c r="P37" s="58">
        <v>43101</v>
      </c>
      <c r="Q37" s="58">
        <v>43281</v>
      </c>
      <c r="R37" s="43" t="s">
        <v>131</v>
      </c>
      <c r="S37" s="44" t="str">
        <f>IF(R37="","",VLOOKUP(R37,[2]Datos.!G31:H53,2,FALSE))</f>
        <v>Subdirector Financiero</v>
      </c>
      <c r="T37" s="44" t="str">
        <f>IF(R37="","",VLOOKUP(R37,[2]Datos.!$J$28:$K$50,2,FALSE))</f>
        <v xml:space="preserve">Profesional Universitario de Facturación </v>
      </c>
      <c r="U37" s="403" t="s">
        <v>170</v>
      </c>
      <c r="V37" s="388"/>
      <c r="W37" s="43"/>
      <c r="X37" s="43"/>
      <c r="Y37" s="48" t="str">
        <f t="shared" si="0"/>
        <v/>
      </c>
      <c r="Z37" s="49" t="str">
        <f t="shared" si="1"/>
        <v/>
      </c>
      <c r="AA37" s="50" t="str">
        <f t="shared" si="2"/>
        <v/>
      </c>
      <c r="AB37" s="50" t="str">
        <f t="shared" si="3"/>
        <v/>
      </c>
      <c r="AC37" s="118" t="str">
        <f t="shared" si="4"/>
        <v/>
      </c>
      <c r="AD37" s="123" t="s">
        <v>787</v>
      </c>
      <c r="AE37" s="115" t="s">
        <v>769</v>
      </c>
      <c r="AF37" s="350">
        <v>43343</v>
      </c>
      <c r="AG37" s="161" t="s">
        <v>923</v>
      </c>
      <c r="AH37" s="138">
        <v>1</v>
      </c>
      <c r="AI37" s="48">
        <f t="shared" si="5"/>
        <v>1</v>
      </c>
      <c r="AJ37" s="351">
        <f t="shared" si="6"/>
        <v>1</v>
      </c>
      <c r="AK37" s="338" t="b">
        <f t="shared" si="20"/>
        <v>0</v>
      </c>
      <c r="AL37" s="334" t="str">
        <f t="shared" si="21"/>
        <v>TERMINADA EXTEMPORANEA</v>
      </c>
      <c r="AM37" s="361" t="str">
        <f t="shared" si="22"/>
        <v>TERMINADA EXTEMPORANEA</v>
      </c>
      <c r="AN37" s="162" t="s">
        <v>995</v>
      </c>
      <c r="AO37" s="360" t="s">
        <v>862</v>
      </c>
      <c r="AP37" s="92"/>
      <c r="AQ37" s="77" t="str">
        <f t="shared" si="7"/>
        <v/>
      </c>
      <c r="AR37" s="93"/>
      <c r="AS37" s="48" t="str">
        <f t="shared" si="8"/>
        <v/>
      </c>
      <c r="AT37" s="49" t="str">
        <f t="shared" si="9"/>
        <v/>
      </c>
      <c r="AU37" s="50" t="str">
        <f t="shared" si="10"/>
        <v/>
      </c>
      <c r="AV37" s="50" t="str">
        <f t="shared" si="11"/>
        <v/>
      </c>
      <c r="AW37" s="50" t="str">
        <f t="shared" si="12"/>
        <v/>
      </c>
      <c r="AX37" s="77"/>
      <c r="AY37" s="96"/>
      <c r="AZ37" s="92"/>
      <c r="BA37" s="77" t="str">
        <f t="shared" si="13"/>
        <v/>
      </c>
      <c r="BB37" s="93"/>
      <c r="BC37" s="48" t="str">
        <f t="shared" si="14"/>
        <v/>
      </c>
      <c r="BD37" s="49" t="str">
        <f t="shared" si="15"/>
        <v/>
      </c>
      <c r="BE37" s="50" t="str">
        <f t="shared" si="16"/>
        <v/>
      </c>
      <c r="BF37" s="50" t="str">
        <f t="shared" si="17"/>
        <v/>
      </c>
      <c r="BG37" s="50" t="str">
        <f t="shared" si="18"/>
        <v/>
      </c>
      <c r="BH37" s="77"/>
      <c r="BI37" s="94"/>
      <c r="BJ37" s="322" t="str">
        <f t="shared" si="19"/>
        <v>CUMPLIDA</v>
      </c>
      <c r="BK37" s="97"/>
      <c r="BL37" s="98"/>
      <c r="BM37" s="324"/>
    </row>
    <row r="38" spans="1:65" s="81" customFormat="1" ht="177.75" customHeight="1" x14ac:dyDescent="0.15">
      <c r="A38" s="434">
        <v>39</v>
      </c>
      <c r="B38" s="46">
        <v>43088</v>
      </c>
      <c r="C38" s="44" t="s">
        <v>23</v>
      </c>
      <c r="D38" s="44" t="s">
        <v>220</v>
      </c>
      <c r="E38" s="46">
        <v>43069</v>
      </c>
      <c r="F38" s="44">
        <v>1</v>
      </c>
      <c r="G38" s="44" t="s">
        <v>221</v>
      </c>
      <c r="H38" s="401" t="s">
        <v>111</v>
      </c>
      <c r="I38" s="406" t="s">
        <v>362</v>
      </c>
      <c r="J38" s="44" t="s">
        <v>573</v>
      </c>
      <c r="K38" s="44">
        <v>1</v>
      </c>
      <c r="L38" s="44" t="s">
        <v>27</v>
      </c>
      <c r="M38" s="44" t="s">
        <v>363</v>
      </c>
      <c r="N38" s="45" t="s">
        <v>364</v>
      </c>
      <c r="O38" s="63">
        <v>1</v>
      </c>
      <c r="P38" s="46">
        <v>43136</v>
      </c>
      <c r="Q38" s="46">
        <v>43312</v>
      </c>
      <c r="R38" s="44" t="s">
        <v>85</v>
      </c>
      <c r="S38" s="44" t="str">
        <f>IF(R38="","",VLOOKUP(R38,[2]Datos.!G32:H54,2,FALSE))</f>
        <v>Director Operativo</v>
      </c>
      <c r="T38" s="44" t="str">
        <f>IF(R38="","",VLOOKUP(R38,[2]Datos.!$J$28:$K$50,2,FALSE))</f>
        <v>Profesional Universitario de Ventas y Mercadeo</v>
      </c>
      <c r="U38" s="403" t="s">
        <v>170</v>
      </c>
      <c r="V38" s="388"/>
      <c r="W38" s="52"/>
      <c r="X38" s="43"/>
      <c r="Y38" s="48" t="str">
        <f t="shared" si="0"/>
        <v/>
      </c>
      <c r="Z38" s="49" t="str">
        <f t="shared" si="1"/>
        <v/>
      </c>
      <c r="AA38" s="50" t="str">
        <f t="shared" si="2"/>
        <v/>
      </c>
      <c r="AB38" s="50" t="str">
        <f t="shared" si="3"/>
        <v/>
      </c>
      <c r="AC38" s="118" t="str">
        <f t="shared" si="4"/>
        <v/>
      </c>
      <c r="AD38" s="126" t="s">
        <v>788</v>
      </c>
      <c r="AE38" s="115" t="s">
        <v>778</v>
      </c>
      <c r="AF38" s="350">
        <v>43343</v>
      </c>
      <c r="AG38" s="137" t="s">
        <v>828</v>
      </c>
      <c r="AH38" s="138">
        <v>1</v>
      </c>
      <c r="AI38" s="48">
        <f t="shared" si="5"/>
        <v>1</v>
      </c>
      <c r="AJ38" s="351">
        <f t="shared" si="6"/>
        <v>1</v>
      </c>
      <c r="AK38" s="341" t="str">
        <f>IF(AH38="","",IF(AF38&gt;Q38,IF(AJ38=0%,"SIN INICIAR",IF(AJ38=100%,"TERMINADA",IF(AJ38&gt;0%,"EN PROCESO",IF(AJ38&lt;0%,"INCUMPLIDA"))))))</f>
        <v>TERMINADA</v>
      </c>
      <c r="AL38" s="336" t="b">
        <f>IF(AH38="","",IF(AF38&lt;Q38,IF(AJ38&lt;100%,"INCUMPLIDA",IF(AJ38=100%,"TERMINADA EXTEMPORANEA"))))</f>
        <v>0</v>
      </c>
      <c r="AM38" s="361" t="str">
        <f>IF(AH38="","",IF(AF38&gt;Q38,AK38,IF(AF38&gt;=Q38,AL38)))</f>
        <v>TERMINADA</v>
      </c>
      <c r="AN38" s="139" t="s">
        <v>829</v>
      </c>
      <c r="AO38" s="360" t="s">
        <v>821</v>
      </c>
      <c r="AP38" s="92"/>
      <c r="AQ38" s="77" t="str">
        <f t="shared" si="7"/>
        <v/>
      </c>
      <c r="AR38" s="93"/>
      <c r="AS38" s="48" t="str">
        <f t="shared" si="8"/>
        <v/>
      </c>
      <c r="AT38" s="49" t="str">
        <f t="shared" si="9"/>
        <v/>
      </c>
      <c r="AU38" s="50" t="str">
        <f t="shared" si="10"/>
        <v/>
      </c>
      <c r="AV38" s="50" t="str">
        <f t="shared" si="11"/>
        <v/>
      </c>
      <c r="AW38" s="50" t="str">
        <f t="shared" si="12"/>
        <v/>
      </c>
      <c r="AX38" s="77"/>
      <c r="AY38" s="96"/>
      <c r="AZ38" s="92"/>
      <c r="BA38" s="77" t="str">
        <f t="shared" si="13"/>
        <v/>
      </c>
      <c r="BB38" s="93"/>
      <c r="BC38" s="48" t="str">
        <f t="shared" si="14"/>
        <v/>
      </c>
      <c r="BD38" s="49" t="str">
        <f t="shared" si="15"/>
        <v/>
      </c>
      <c r="BE38" s="50" t="str">
        <f t="shared" si="16"/>
        <v/>
      </c>
      <c r="BF38" s="50" t="str">
        <f t="shared" si="17"/>
        <v/>
      </c>
      <c r="BG38" s="50" t="str">
        <f t="shared" si="18"/>
        <v/>
      </c>
      <c r="BH38" s="77"/>
      <c r="BI38" s="94"/>
      <c r="BJ38" s="322" t="str">
        <f t="shared" si="19"/>
        <v>CUMPLIDA</v>
      </c>
      <c r="BK38" s="97" t="s">
        <v>827</v>
      </c>
      <c r="BL38" s="98" t="s">
        <v>756</v>
      </c>
      <c r="BM38" s="324"/>
    </row>
    <row r="39" spans="1:65" s="81" customFormat="1" ht="123.75" x14ac:dyDescent="0.15">
      <c r="A39" s="434">
        <v>40</v>
      </c>
      <c r="B39" s="46">
        <v>43088</v>
      </c>
      <c r="C39" s="44" t="s">
        <v>23</v>
      </c>
      <c r="D39" s="44" t="s">
        <v>220</v>
      </c>
      <c r="E39" s="46">
        <v>43069</v>
      </c>
      <c r="F39" s="44">
        <v>2</v>
      </c>
      <c r="G39" s="44" t="s">
        <v>222</v>
      </c>
      <c r="H39" s="401" t="s">
        <v>111</v>
      </c>
      <c r="I39" s="406" t="s">
        <v>365</v>
      </c>
      <c r="J39" s="44" t="s">
        <v>638</v>
      </c>
      <c r="K39" s="44">
        <v>2</v>
      </c>
      <c r="L39" s="44" t="s">
        <v>27</v>
      </c>
      <c r="M39" s="44" t="s">
        <v>366</v>
      </c>
      <c r="N39" s="45" t="s">
        <v>364</v>
      </c>
      <c r="O39" s="63">
        <v>1</v>
      </c>
      <c r="P39" s="46">
        <v>43136</v>
      </c>
      <c r="Q39" s="46">
        <v>43312</v>
      </c>
      <c r="R39" s="44" t="s">
        <v>85</v>
      </c>
      <c r="S39" s="44" t="str">
        <f>IF(R39="","",VLOOKUP(R39,[2]Datos.!G33:H55,2,FALSE))</f>
        <v>Director Operativo</v>
      </c>
      <c r="T39" s="44" t="str">
        <f>IF(R39="","",VLOOKUP(R39,[2]Datos.!$J$28:$K$50,2,FALSE))</f>
        <v>Profesional Universitario de Ventas y Mercadeo</v>
      </c>
      <c r="U39" s="403" t="s">
        <v>170</v>
      </c>
      <c r="V39" s="388"/>
      <c r="W39" s="52"/>
      <c r="X39" s="43"/>
      <c r="Y39" s="48" t="str">
        <f t="shared" si="0"/>
        <v/>
      </c>
      <c r="Z39" s="49" t="str">
        <f t="shared" si="1"/>
        <v/>
      </c>
      <c r="AA39" s="50" t="str">
        <f t="shared" si="2"/>
        <v/>
      </c>
      <c r="AB39" s="50" t="str">
        <f t="shared" si="3"/>
        <v/>
      </c>
      <c r="AC39" s="118" t="str">
        <f t="shared" si="4"/>
        <v/>
      </c>
      <c r="AD39" s="123" t="s">
        <v>789</v>
      </c>
      <c r="AE39" s="115" t="s">
        <v>778</v>
      </c>
      <c r="AF39" s="350">
        <v>43343</v>
      </c>
      <c r="AG39" s="137" t="s">
        <v>841</v>
      </c>
      <c r="AH39" s="138">
        <v>2</v>
      </c>
      <c r="AI39" s="48">
        <f t="shared" si="5"/>
        <v>1</v>
      </c>
      <c r="AJ39" s="351">
        <f t="shared" si="6"/>
        <v>1</v>
      </c>
      <c r="AK39" s="341" t="str">
        <f>IF(AH39="","",IF(AF39&gt;=Q39,IF(AJ39=0%,"SIN INICIAR",IF(AJ39=100%,"TERMINADA",IF(AJ39&gt;0%,"EN PROCESO",IF(AJ39&lt;0%,"INCUMPLIDA"))))))</f>
        <v>TERMINADA</v>
      </c>
      <c r="AL39" s="336" t="str">
        <f>IF(AH39="","",IF(AF39&gt;Q39,IF(AJ39&lt;100%,"INCUMPLIDA",IF(AJ39=100%,"TERMINADA EXTEMPORANEA"))))</f>
        <v>TERMINADA EXTEMPORANEA</v>
      </c>
      <c r="AM39" s="361" t="str">
        <f>IF(AH39="","",IF(AF39&gt;Q39,AK39,IF(AF39&lt;Q39,AL39)))</f>
        <v>TERMINADA</v>
      </c>
      <c r="AN39" s="137" t="s">
        <v>842</v>
      </c>
      <c r="AO39" s="360" t="s">
        <v>821</v>
      </c>
      <c r="AP39" s="92"/>
      <c r="AQ39" s="77" t="str">
        <f t="shared" si="7"/>
        <v/>
      </c>
      <c r="AR39" s="93"/>
      <c r="AS39" s="48" t="str">
        <f t="shared" si="8"/>
        <v/>
      </c>
      <c r="AT39" s="49" t="str">
        <f t="shared" si="9"/>
        <v/>
      </c>
      <c r="AU39" s="50" t="str">
        <f t="shared" si="10"/>
        <v/>
      </c>
      <c r="AV39" s="50" t="str">
        <f t="shared" si="11"/>
        <v/>
      </c>
      <c r="AW39" s="50" t="str">
        <f t="shared" si="12"/>
        <v/>
      </c>
      <c r="AX39" s="77"/>
      <c r="AY39" s="96"/>
      <c r="AZ39" s="92"/>
      <c r="BA39" s="77" t="str">
        <f t="shared" si="13"/>
        <v/>
      </c>
      <c r="BB39" s="93"/>
      <c r="BC39" s="48" t="str">
        <f t="shared" si="14"/>
        <v/>
      </c>
      <c r="BD39" s="49" t="str">
        <f t="shared" si="15"/>
        <v/>
      </c>
      <c r="BE39" s="50" t="str">
        <f t="shared" si="16"/>
        <v/>
      </c>
      <c r="BF39" s="50" t="str">
        <f t="shared" si="17"/>
        <v/>
      </c>
      <c r="BG39" s="50" t="str">
        <f t="shared" si="18"/>
        <v/>
      </c>
      <c r="BH39" s="77"/>
      <c r="BI39" s="94"/>
      <c r="BJ39" s="322" t="str">
        <f t="shared" si="19"/>
        <v>CUMPLIDA</v>
      </c>
      <c r="BK39" s="97" t="s">
        <v>825</v>
      </c>
      <c r="BL39" s="98" t="s">
        <v>756</v>
      </c>
      <c r="BM39" s="324"/>
    </row>
    <row r="40" spans="1:65" s="81" customFormat="1" ht="382.5" x14ac:dyDescent="0.15">
      <c r="A40" s="434">
        <v>41</v>
      </c>
      <c r="B40" s="46">
        <v>43088</v>
      </c>
      <c r="C40" s="44" t="s">
        <v>23</v>
      </c>
      <c r="D40" s="44" t="s">
        <v>220</v>
      </c>
      <c r="E40" s="46">
        <v>43069</v>
      </c>
      <c r="F40" s="44">
        <v>3</v>
      </c>
      <c r="G40" s="44" t="s">
        <v>223</v>
      </c>
      <c r="H40" s="401" t="s">
        <v>111</v>
      </c>
      <c r="I40" s="406" t="s">
        <v>574</v>
      </c>
      <c r="J40" s="44" t="s">
        <v>575</v>
      </c>
      <c r="K40" s="44">
        <v>3</v>
      </c>
      <c r="L40" s="44" t="s">
        <v>27</v>
      </c>
      <c r="M40" s="44" t="s">
        <v>366</v>
      </c>
      <c r="N40" s="45" t="s">
        <v>367</v>
      </c>
      <c r="O40" s="63">
        <v>1</v>
      </c>
      <c r="P40" s="46">
        <v>43136</v>
      </c>
      <c r="Q40" s="46">
        <v>43312</v>
      </c>
      <c r="R40" s="44" t="s">
        <v>83</v>
      </c>
      <c r="S40" s="44" t="str">
        <f>IF(R40="","",VLOOKUP(R40,[2]Datos.!G34:H56,2,FALSE))</f>
        <v>Director Operativo</v>
      </c>
      <c r="T40" s="44" t="str">
        <f>IF(R40="","",VLOOKUP(R40,[2]Datos.!$J$28:$K$50,2,FALSE))</f>
        <v>Coordinador de Programación</v>
      </c>
      <c r="U40" s="403" t="s">
        <v>170</v>
      </c>
      <c r="V40" s="388"/>
      <c r="W40" s="52"/>
      <c r="X40" s="43"/>
      <c r="Y40" s="48" t="str">
        <f t="shared" si="0"/>
        <v/>
      </c>
      <c r="Z40" s="49" t="str">
        <f t="shared" si="1"/>
        <v/>
      </c>
      <c r="AA40" s="50" t="str">
        <f t="shared" si="2"/>
        <v/>
      </c>
      <c r="AB40" s="50" t="str">
        <f t="shared" si="3"/>
        <v/>
      </c>
      <c r="AC40" s="118" t="str">
        <f t="shared" si="4"/>
        <v/>
      </c>
      <c r="AD40" s="123" t="s">
        <v>790</v>
      </c>
      <c r="AE40" s="115" t="s">
        <v>778</v>
      </c>
      <c r="AF40" s="350">
        <v>43343</v>
      </c>
      <c r="AG40" s="137" t="s">
        <v>847</v>
      </c>
      <c r="AH40" s="138">
        <v>2</v>
      </c>
      <c r="AI40" s="48">
        <f t="shared" si="5"/>
        <v>0.66666666666666663</v>
      </c>
      <c r="AJ40" s="351">
        <f t="shared" si="6"/>
        <v>0.66666666666666663</v>
      </c>
      <c r="AK40" s="338" t="b">
        <f>IF(AH40="","",IF(AF40&lt;=Q40,IF(AJ40=0%,"SIN INICIAR",IF(AJ40=100%,"TERMINADA",IF(AJ40&gt;0%,"EN PROCESO",IF(AJ40&lt;0%,"INCUMPLIDA"))))))</f>
        <v>0</v>
      </c>
      <c r="AL40" s="334" t="str">
        <f>IF(AH40="","",IF(AF40&gt;=Q40,IF(AJ40&lt;100%,"INCUMPLIDA",IF(AJ40=100%,"TERMINADA EXTEMPORANEA"))))</f>
        <v>INCUMPLIDA</v>
      </c>
      <c r="AM40" s="359" t="str">
        <f>IF(AH40="","",IF(AF40&lt;=Q40,AK40,IF(AF40&gt;=Q40,AL40)))</f>
        <v>INCUMPLIDA</v>
      </c>
      <c r="AN40" s="137" t="s">
        <v>997</v>
      </c>
      <c r="AO40" s="360" t="s">
        <v>821</v>
      </c>
      <c r="AP40" s="92"/>
      <c r="AQ40" s="77" t="str">
        <f t="shared" si="7"/>
        <v/>
      </c>
      <c r="AR40" s="93"/>
      <c r="AS40" s="48" t="str">
        <f t="shared" si="8"/>
        <v/>
      </c>
      <c r="AT40" s="49" t="str">
        <f t="shared" si="9"/>
        <v/>
      </c>
      <c r="AU40" s="50" t="str">
        <f t="shared" si="10"/>
        <v/>
      </c>
      <c r="AV40" s="50" t="str">
        <f t="shared" si="11"/>
        <v/>
      </c>
      <c r="AW40" s="50" t="str">
        <f t="shared" si="12"/>
        <v/>
      </c>
      <c r="AX40" s="77"/>
      <c r="AY40" s="96"/>
      <c r="AZ40" s="92"/>
      <c r="BA40" s="77" t="str">
        <f t="shared" si="13"/>
        <v/>
      </c>
      <c r="BB40" s="93"/>
      <c r="BC40" s="48" t="str">
        <f t="shared" si="14"/>
        <v/>
      </c>
      <c r="BD40" s="49" t="str">
        <f t="shared" si="15"/>
        <v/>
      </c>
      <c r="BE40" s="50" t="str">
        <f t="shared" si="16"/>
        <v/>
      </c>
      <c r="BF40" s="50" t="str">
        <f t="shared" si="17"/>
        <v/>
      </c>
      <c r="BG40" s="50" t="str">
        <f t="shared" si="18"/>
        <v/>
      </c>
      <c r="BH40" s="77"/>
      <c r="BI40" s="94"/>
      <c r="BJ40" s="322" t="str">
        <f t="shared" si="19"/>
        <v>PENDIENTE</v>
      </c>
      <c r="BK40" s="97" t="s">
        <v>846</v>
      </c>
      <c r="BL40" s="98"/>
      <c r="BM40" s="324"/>
    </row>
    <row r="41" spans="1:65" s="81" customFormat="1" ht="153" x14ac:dyDescent="0.15">
      <c r="A41" s="434">
        <v>42</v>
      </c>
      <c r="B41" s="46">
        <v>43088</v>
      </c>
      <c r="C41" s="44" t="s">
        <v>23</v>
      </c>
      <c r="D41" s="44" t="s">
        <v>220</v>
      </c>
      <c r="E41" s="46">
        <v>43069</v>
      </c>
      <c r="F41" s="44">
        <v>4</v>
      </c>
      <c r="G41" s="44" t="s">
        <v>224</v>
      </c>
      <c r="H41" s="401" t="s">
        <v>111</v>
      </c>
      <c r="I41" s="406" t="s">
        <v>368</v>
      </c>
      <c r="J41" s="44" t="s">
        <v>576</v>
      </c>
      <c r="K41" s="44">
        <v>3</v>
      </c>
      <c r="L41" s="44" t="s">
        <v>27</v>
      </c>
      <c r="M41" s="44" t="s">
        <v>366</v>
      </c>
      <c r="N41" s="45" t="s">
        <v>369</v>
      </c>
      <c r="O41" s="63">
        <v>1</v>
      </c>
      <c r="P41" s="46">
        <v>43136</v>
      </c>
      <c r="Q41" s="46">
        <v>43312</v>
      </c>
      <c r="R41" s="44" t="s">
        <v>85</v>
      </c>
      <c r="S41" s="44" t="str">
        <f>IF(R41="","",VLOOKUP(R41,[2]Datos.!G35:H57,2,FALSE))</f>
        <v>Director Operativo</v>
      </c>
      <c r="T41" s="44" t="str">
        <f>IF(R41="","",VLOOKUP(R41,[2]Datos.!$J$28:$K$50,2,FALSE))</f>
        <v>Profesional Universitario de Ventas y Mercadeo</v>
      </c>
      <c r="U41" s="403" t="s">
        <v>170</v>
      </c>
      <c r="V41" s="388"/>
      <c r="W41" s="52"/>
      <c r="X41" s="43"/>
      <c r="Y41" s="48" t="str">
        <f t="shared" si="0"/>
        <v/>
      </c>
      <c r="Z41" s="49" t="str">
        <f t="shared" si="1"/>
        <v/>
      </c>
      <c r="AA41" s="50" t="str">
        <f t="shared" si="2"/>
        <v/>
      </c>
      <c r="AB41" s="50" t="str">
        <f t="shared" si="3"/>
        <v/>
      </c>
      <c r="AC41" s="118" t="str">
        <f t="shared" si="4"/>
        <v/>
      </c>
      <c r="AD41" s="123" t="s">
        <v>791</v>
      </c>
      <c r="AE41" s="115" t="s">
        <v>778</v>
      </c>
      <c r="AF41" s="350">
        <v>43343</v>
      </c>
      <c r="AG41" s="137" t="s">
        <v>841</v>
      </c>
      <c r="AH41" s="138">
        <v>3</v>
      </c>
      <c r="AI41" s="48">
        <f>IF(AH41="","",IF(OR($K41=0,$K41="",AF41=""),"",AH41/$K41))</f>
        <v>1</v>
      </c>
      <c r="AJ41" s="351">
        <f>IF(OR($O41="",AI41=""),"",IF(OR($O41=0,AI41=0),0,IF((AI41*100%)/$O41&gt;100%,100%,(AI41*100%)/$O41)))</f>
        <v>1</v>
      </c>
      <c r="AK41" s="341" t="str">
        <f>IF(AH41="","",IF(AF41&gt;Q41,IF(AJ41=0%,"SIN INICIAR",IF(AJ41=100%,"TERMINADA",IF(AJ41&gt;0%,"EN PROCESO",IF(AJ41&lt;0%,"INCUMPLIDA"))))))</f>
        <v>TERMINADA</v>
      </c>
      <c r="AL41" s="336" t="str">
        <f t="shared" si="21"/>
        <v>TERMINADA EXTEMPORANEA</v>
      </c>
      <c r="AM41" s="361" t="str">
        <f>IF(AH41="","",IF(AF41&gt;Q41,AK41,IF(AF41&lt;Q41,AL41)))</f>
        <v>TERMINADA</v>
      </c>
      <c r="AN41" s="137" t="s">
        <v>843</v>
      </c>
      <c r="AO41" s="360" t="s">
        <v>821</v>
      </c>
      <c r="AP41" s="92"/>
      <c r="AQ41" s="77" t="str">
        <f t="shared" si="7"/>
        <v/>
      </c>
      <c r="AR41" s="93"/>
      <c r="AS41" s="48" t="str">
        <f t="shared" si="8"/>
        <v/>
      </c>
      <c r="AT41" s="49" t="str">
        <f t="shared" si="9"/>
        <v/>
      </c>
      <c r="AU41" s="50" t="str">
        <f t="shared" si="10"/>
        <v/>
      </c>
      <c r="AV41" s="50" t="str">
        <f t="shared" si="11"/>
        <v/>
      </c>
      <c r="AW41" s="50" t="str">
        <f t="shared" si="12"/>
        <v/>
      </c>
      <c r="AX41" s="77"/>
      <c r="AY41" s="96"/>
      <c r="AZ41" s="92"/>
      <c r="BA41" s="77" t="str">
        <f t="shared" si="13"/>
        <v/>
      </c>
      <c r="BB41" s="93"/>
      <c r="BC41" s="48" t="str">
        <f t="shared" si="14"/>
        <v/>
      </c>
      <c r="BD41" s="49" t="str">
        <f t="shared" si="15"/>
        <v/>
      </c>
      <c r="BE41" s="50" t="str">
        <f t="shared" si="16"/>
        <v/>
      </c>
      <c r="BF41" s="50" t="str">
        <f t="shared" si="17"/>
        <v/>
      </c>
      <c r="BG41" s="50" t="str">
        <f t="shared" si="18"/>
        <v/>
      </c>
      <c r="BH41" s="77"/>
      <c r="BI41" s="94"/>
      <c r="BJ41" s="322" t="str">
        <f t="shared" si="19"/>
        <v>CUMPLIDA</v>
      </c>
      <c r="BK41" s="97" t="s">
        <v>826</v>
      </c>
      <c r="BL41" s="98" t="s">
        <v>756</v>
      </c>
      <c r="BM41" s="324"/>
    </row>
    <row r="42" spans="1:65" s="81" customFormat="1" ht="204" x14ac:dyDescent="0.15">
      <c r="A42" s="434">
        <v>43</v>
      </c>
      <c r="B42" s="46">
        <v>43088</v>
      </c>
      <c r="C42" s="44" t="s">
        <v>23</v>
      </c>
      <c r="D42" s="44" t="s">
        <v>220</v>
      </c>
      <c r="E42" s="46">
        <v>43069</v>
      </c>
      <c r="F42" s="44">
        <v>5</v>
      </c>
      <c r="G42" s="44" t="s">
        <v>225</v>
      </c>
      <c r="H42" s="401" t="s">
        <v>111</v>
      </c>
      <c r="I42" s="406" t="s">
        <v>370</v>
      </c>
      <c r="J42" s="44" t="s">
        <v>371</v>
      </c>
      <c r="K42" s="44">
        <v>2</v>
      </c>
      <c r="L42" s="44" t="s">
        <v>27</v>
      </c>
      <c r="M42" s="44" t="s">
        <v>366</v>
      </c>
      <c r="N42" s="45" t="s">
        <v>372</v>
      </c>
      <c r="O42" s="63">
        <v>1</v>
      </c>
      <c r="P42" s="46">
        <v>43136</v>
      </c>
      <c r="Q42" s="46">
        <v>43312</v>
      </c>
      <c r="R42" s="44" t="s">
        <v>85</v>
      </c>
      <c r="S42" s="44" t="str">
        <f>IF(R42="","",VLOOKUP(R42,[2]Datos.!G36:H58,2,FALSE))</f>
        <v>Director Operativo</v>
      </c>
      <c r="T42" s="44" t="str">
        <f>IF(R42="","",VLOOKUP(R42,[2]Datos.!$J$28:$K$50,2,FALSE))</f>
        <v>Profesional Universitario de Ventas y Mercadeo</v>
      </c>
      <c r="U42" s="403" t="s">
        <v>170</v>
      </c>
      <c r="V42" s="388"/>
      <c r="W42" s="52"/>
      <c r="X42" s="43"/>
      <c r="Y42" s="48" t="str">
        <f t="shared" ref="Y42:Y73" si="57">IF(X42="","",IF(OR($K42=0,$K42="",V42=""),"",X42/$K42))</f>
        <v/>
      </c>
      <c r="Z42" s="49" t="str">
        <f t="shared" si="1"/>
        <v/>
      </c>
      <c r="AA42" s="50" t="str">
        <f t="shared" ref="AA42:AA73" si="58">IF(X42="","",IF(V42&lt;=Q42,IF(Z42=0%,"SIN INICIAR",IF(Z42=100%,"TERMINADA",IF(Z42&gt;0%,"EN PROCESO",IF(Z42&lt;0%,"INCUMPLIDA"))))))</f>
        <v/>
      </c>
      <c r="AB42" s="50" t="str">
        <f t="shared" ref="AB42:AB73" si="59">IF(X42="","",IF(V42&gt;=Q42,IF(Z42&lt;100%,"INCUMPLIDA",IF(Z42=100%,"TERMINADA EXTEMPORANEA"))))</f>
        <v/>
      </c>
      <c r="AC42" s="118" t="str">
        <f t="shared" ref="AC42:AC73" si="60">IF(X42="","",IF(V42&lt;=Q42,AA42,IF(V42&gt;=Q42,AB42)))</f>
        <v/>
      </c>
      <c r="AD42" s="123" t="s">
        <v>792</v>
      </c>
      <c r="AE42" s="115" t="s">
        <v>778</v>
      </c>
      <c r="AF42" s="350">
        <v>43343</v>
      </c>
      <c r="AG42" s="137" t="s">
        <v>844</v>
      </c>
      <c r="AH42" s="138">
        <v>2</v>
      </c>
      <c r="AI42" s="48">
        <f t="shared" si="5"/>
        <v>1</v>
      </c>
      <c r="AJ42" s="351">
        <f t="shared" si="6"/>
        <v>1</v>
      </c>
      <c r="AK42" s="341" t="str">
        <f>IF(AH42="","",IF(AF42&gt;Q42,IF(AJ42=0%,"SIN INICIAR",IF(AJ42=100%,"TERMINADA",IF(AJ42&gt;0%,"EN PROCESO",IF(AJ42&lt;0%,"INCUMPLIDA"))))))</f>
        <v>TERMINADA</v>
      </c>
      <c r="AL42" s="336" t="b">
        <f>IF(AH42="","",IF(AF42&lt;Q42,IF(AJ42&lt;100%,"INCUMPLIDA",IF(AJ42=100%,"TERMINADA EXTEMPORANEA"))))</f>
        <v>0</v>
      </c>
      <c r="AM42" s="361" t="str">
        <f>IF(AH42="","",IF(AF42&gt;Q42,AK42,IF(AF42&gt;=Q42,AL42)))</f>
        <v>TERMINADA</v>
      </c>
      <c r="AN42" s="139" t="s">
        <v>1002</v>
      </c>
      <c r="AO42" s="360" t="s">
        <v>821</v>
      </c>
      <c r="AP42" s="92"/>
      <c r="AQ42" s="77" t="str">
        <f t="shared" ref="AQ42:AQ73" si="61">IF(AP42="","",IF(AF42="",IF(V42="",IF(AP42&gt;P42,"","Fecha debe ser posterior a la de inicio (Columna U)"),IF(AP42&gt;V42,"","Fecha debe ser posterior a la del seguimiento anterior")),IF(AP42&gt;AF42,"","Fecha debe ser posterior a la del seguimiento anterior")))</f>
        <v/>
      </c>
      <c r="AR42" s="93"/>
      <c r="AS42" s="48" t="str">
        <f t="shared" si="8"/>
        <v/>
      </c>
      <c r="AT42" s="49" t="str">
        <f t="shared" si="9"/>
        <v/>
      </c>
      <c r="AU42" s="50" t="str">
        <f t="shared" si="10"/>
        <v/>
      </c>
      <c r="AV42" s="50" t="str">
        <f t="shared" si="11"/>
        <v/>
      </c>
      <c r="AW42" s="50" t="str">
        <f t="shared" si="12"/>
        <v/>
      </c>
      <c r="AX42" s="77"/>
      <c r="AY42" s="96"/>
      <c r="AZ42" s="92"/>
      <c r="BA42" s="77" t="str">
        <f t="shared" ref="BA42:BA73" si="62">IF(AZ42="","",IF(AP42="",IF(AF42="",IF(V42="",IF(AZ42&gt;P42,"","Fecha debe ser posterior a la de inicio (Columna U)"),IF(AZ42&gt;V42,"","Fecha debe ser posterior a la del seguimiento anterior")),IF(AZ42&gt;AF42,"","Fecha debe ser posterior a la del seguimiento anterior")),IF(AZ42&gt;AP42,"","Fecha debe ser posterior a la del seguimiento anterior")))</f>
        <v/>
      </c>
      <c r="BB42" s="93"/>
      <c r="BC42" s="48" t="str">
        <f t="shared" si="14"/>
        <v/>
      </c>
      <c r="BD42" s="49" t="str">
        <f t="shared" si="15"/>
        <v/>
      </c>
      <c r="BE42" s="50" t="str">
        <f t="shared" si="16"/>
        <v/>
      </c>
      <c r="BF42" s="50" t="str">
        <f t="shared" si="17"/>
        <v/>
      </c>
      <c r="BG42" s="50" t="str">
        <f t="shared" si="18"/>
        <v/>
      </c>
      <c r="BH42" s="77"/>
      <c r="BI42" s="94"/>
      <c r="BJ42" s="322" t="str">
        <f t="shared" ref="BJ42:BJ73" si="63">IF(G42="","",IF(OR(Z42=100%,AJ42=100%,AT42=100%,BD42=100%),"CUMPLIDA","PENDIENTE"))</f>
        <v>CUMPLIDA</v>
      </c>
      <c r="BK42" s="97" t="s">
        <v>1004</v>
      </c>
      <c r="BL42" s="98" t="s">
        <v>757</v>
      </c>
      <c r="BM42" s="324" t="s">
        <v>769</v>
      </c>
    </row>
    <row r="43" spans="1:65" s="81" customFormat="1" ht="253.5" customHeight="1" x14ac:dyDescent="0.15">
      <c r="A43" s="434">
        <v>44</v>
      </c>
      <c r="B43" s="46">
        <v>43088</v>
      </c>
      <c r="C43" s="44" t="s">
        <v>23</v>
      </c>
      <c r="D43" s="44" t="s">
        <v>220</v>
      </c>
      <c r="E43" s="46">
        <v>43069</v>
      </c>
      <c r="F43" s="44">
        <v>6</v>
      </c>
      <c r="G43" s="44" t="s">
        <v>226</v>
      </c>
      <c r="H43" s="401" t="s">
        <v>111</v>
      </c>
      <c r="I43" s="406" t="s">
        <v>373</v>
      </c>
      <c r="J43" s="44" t="s">
        <v>577</v>
      </c>
      <c r="K43" s="44">
        <v>2</v>
      </c>
      <c r="L43" s="44" t="s">
        <v>27</v>
      </c>
      <c r="M43" s="44" t="s">
        <v>374</v>
      </c>
      <c r="N43" s="45" t="s">
        <v>375</v>
      </c>
      <c r="O43" s="63">
        <v>1</v>
      </c>
      <c r="P43" s="46">
        <v>43136</v>
      </c>
      <c r="Q43" s="46">
        <v>43312</v>
      </c>
      <c r="R43" s="44" t="s">
        <v>88</v>
      </c>
      <c r="S43" s="44" t="str">
        <f>IF(R43="","",VLOOKUP(R43,[2]Datos.!G37:H59,2,FALSE))</f>
        <v xml:space="preserve">Subdirector Administrativo </v>
      </c>
      <c r="T43" s="44" t="str">
        <f>IF(R43="","",VLOOKUP(R43,[2]Datos.!$J$28:$K$50,2,FALSE))</f>
        <v>Técnico de Servicios Administrativos</v>
      </c>
      <c r="U43" s="403" t="s">
        <v>170</v>
      </c>
      <c r="V43" s="388"/>
      <c r="W43" s="56"/>
      <c r="X43" s="43"/>
      <c r="Y43" s="48" t="str">
        <f t="shared" si="57"/>
        <v/>
      </c>
      <c r="Z43" s="49" t="str">
        <f t="shared" si="1"/>
        <v/>
      </c>
      <c r="AA43" s="50" t="str">
        <f t="shared" si="58"/>
        <v/>
      </c>
      <c r="AB43" s="50" t="str">
        <f t="shared" si="59"/>
        <v/>
      </c>
      <c r="AC43" s="118" t="str">
        <f t="shared" si="60"/>
        <v/>
      </c>
      <c r="AD43" s="125" t="s">
        <v>793</v>
      </c>
      <c r="AE43" s="115" t="s">
        <v>765</v>
      </c>
      <c r="AF43" s="350">
        <v>43343</v>
      </c>
      <c r="AG43" s="137" t="s">
        <v>881</v>
      </c>
      <c r="AH43" s="138">
        <v>0.5</v>
      </c>
      <c r="AI43" s="48">
        <f t="shared" si="5"/>
        <v>0.25</v>
      </c>
      <c r="AJ43" s="351">
        <f t="shared" si="6"/>
        <v>0.25</v>
      </c>
      <c r="AK43" s="338" t="b">
        <f t="shared" si="20"/>
        <v>0</v>
      </c>
      <c r="AL43" s="334" t="str">
        <f t="shared" si="21"/>
        <v>INCUMPLIDA</v>
      </c>
      <c r="AM43" s="361" t="str">
        <f t="shared" si="22"/>
        <v>INCUMPLIDA</v>
      </c>
      <c r="AN43" s="137" t="s">
        <v>1032</v>
      </c>
      <c r="AO43" s="360" t="s">
        <v>876</v>
      </c>
      <c r="AP43" s="92"/>
      <c r="AQ43" s="77" t="str">
        <f t="shared" si="61"/>
        <v/>
      </c>
      <c r="AR43" s="93"/>
      <c r="AS43" s="48" t="str">
        <f t="shared" si="8"/>
        <v/>
      </c>
      <c r="AT43" s="49" t="str">
        <f t="shared" si="9"/>
        <v/>
      </c>
      <c r="AU43" s="50" t="str">
        <f t="shared" si="10"/>
        <v/>
      </c>
      <c r="AV43" s="50" t="str">
        <f t="shared" si="11"/>
        <v/>
      </c>
      <c r="AW43" s="50" t="str">
        <f t="shared" si="12"/>
        <v/>
      </c>
      <c r="AX43" s="77"/>
      <c r="AY43" s="96"/>
      <c r="AZ43" s="92"/>
      <c r="BA43" s="77" t="str">
        <f t="shared" si="62"/>
        <v/>
      </c>
      <c r="BB43" s="93"/>
      <c r="BC43" s="48" t="str">
        <f t="shared" si="14"/>
        <v/>
      </c>
      <c r="BD43" s="49" t="str">
        <f t="shared" si="15"/>
        <v/>
      </c>
      <c r="BE43" s="50" t="str">
        <f t="shared" si="16"/>
        <v/>
      </c>
      <c r="BF43" s="50" t="str">
        <f t="shared" si="17"/>
        <v/>
      </c>
      <c r="BG43" s="50" t="str">
        <f t="shared" si="18"/>
        <v/>
      </c>
      <c r="BH43" s="77"/>
      <c r="BI43" s="94"/>
      <c r="BJ43" s="322" t="str">
        <f t="shared" si="63"/>
        <v>PENDIENTE</v>
      </c>
      <c r="BK43" s="97"/>
      <c r="BL43" s="98"/>
      <c r="BM43" s="324"/>
    </row>
    <row r="44" spans="1:65" s="81" customFormat="1" ht="165.75" x14ac:dyDescent="0.15">
      <c r="A44" s="434">
        <v>46</v>
      </c>
      <c r="B44" s="46">
        <v>43088</v>
      </c>
      <c r="C44" s="44" t="s">
        <v>23</v>
      </c>
      <c r="D44" s="44" t="s">
        <v>220</v>
      </c>
      <c r="E44" s="46">
        <v>43069</v>
      </c>
      <c r="F44" s="44">
        <v>8</v>
      </c>
      <c r="G44" s="44" t="s">
        <v>227</v>
      </c>
      <c r="H44" s="401" t="s">
        <v>111</v>
      </c>
      <c r="I44" s="406" t="s">
        <v>578</v>
      </c>
      <c r="J44" s="44" t="s">
        <v>376</v>
      </c>
      <c r="K44" s="44">
        <v>3</v>
      </c>
      <c r="L44" s="44" t="s">
        <v>27</v>
      </c>
      <c r="M44" s="44" t="s">
        <v>363</v>
      </c>
      <c r="N44" s="45" t="s">
        <v>377</v>
      </c>
      <c r="O44" s="63">
        <v>1</v>
      </c>
      <c r="P44" s="46">
        <v>43136</v>
      </c>
      <c r="Q44" s="46">
        <v>43220</v>
      </c>
      <c r="R44" s="44" t="s">
        <v>85</v>
      </c>
      <c r="S44" s="44" t="str">
        <f>IF(R44="","",VLOOKUP(R44,[2]Datos.!$G$28:$H$50,2,FALSE))</f>
        <v>Director Operativo</v>
      </c>
      <c r="T44" s="44" t="str">
        <f>IF(R44="","",VLOOKUP(R44,[2]Datos.!$J$28:$K$50,2,FALSE))</f>
        <v>Profesional Universitario de Ventas y Mercadeo</v>
      </c>
      <c r="U44" s="403" t="s">
        <v>170</v>
      </c>
      <c r="V44" s="388"/>
      <c r="W44" s="52"/>
      <c r="X44" s="43"/>
      <c r="Y44" s="48" t="str">
        <f t="shared" si="57"/>
        <v/>
      </c>
      <c r="Z44" s="49" t="str">
        <f t="shared" si="1"/>
        <v/>
      </c>
      <c r="AA44" s="50" t="str">
        <f t="shared" si="58"/>
        <v/>
      </c>
      <c r="AB44" s="50" t="str">
        <f t="shared" si="59"/>
        <v/>
      </c>
      <c r="AC44" s="118" t="str">
        <f t="shared" si="60"/>
        <v/>
      </c>
      <c r="AD44" s="126" t="s">
        <v>794</v>
      </c>
      <c r="AE44" s="115" t="s">
        <v>778</v>
      </c>
      <c r="AF44" s="350">
        <v>43343</v>
      </c>
      <c r="AG44" s="137" t="s">
        <v>845</v>
      </c>
      <c r="AH44" s="138">
        <v>2</v>
      </c>
      <c r="AI44" s="48">
        <f t="shared" si="5"/>
        <v>0.66666666666666663</v>
      </c>
      <c r="AJ44" s="351">
        <f t="shared" si="6"/>
        <v>0.66666666666666663</v>
      </c>
      <c r="AK44" s="341" t="b">
        <f t="shared" si="20"/>
        <v>0</v>
      </c>
      <c r="AL44" s="336" t="str">
        <f t="shared" si="21"/>
        <v>INCUMPLIDA</v>
      </c>
      <c r="AM44" s="361" t="str">
        <f t="shared" si="22"/>
        <v>INCUMPLIDA</v>
      </c>
      <c r="AN44" s="139" t="s">
        <v>992</v>
      </c>
      <c r="AO44" s="360" t="s">
        <v>778</v>
      </c>
      <c r="AP44" s="92"/>
      <c r="AQ44" s="77" t="str">
        <f t="shared" si="61"/>
        <v/>
      </c>
      <c r="AR44" s="93"/>
      <c r="AS44" s="48" t="str">
        <f t="shared" si="8"/>
        <v/>
      </c>
      <c r="AT44" s="49" t="str">
        <f t="shared" si="9"/>
        <v/>
      </c>
      <c r="AU44" s="50" t="str">
        <f t="shared" si="10"/>
        <v/>
      </c>
      <c r="AV44" s="50" t="str">
        <f t="shared" si="11"/>
        <v/>
      </c>
      <c r="AW44" s="50" t="str">
        <f t="shared" si="12"/>
        <v/>
      </c>
      <c r="AX44" s="77"/>
      <c r="AY44" s="96"/>
      <c r="AZ44" s="92"/>
      <c r="BA44" s="77" t="str">
        <f t="shared" si="62"/>
        <v/>
      </c>
      <c r="BB44" s="93"/>
      <c r="BC44" s="48" t="str">
        <f t="shared" si="14"/>
        <v/>
      </c>
      <c r="BD44" s="49" t="str">
        <f t="shared" si="15"/>
        <v/>
      </c>
      <c r="BE44" s="50" t="str">
        <f t="shared" si="16"/>
        <v/>
      </c>
      <c r="BF44" s="50" t="str">
        <f t="shared" si="17"/>
        <v/>
      </c>
      <c r="BG44" s="50" t="str">
        <f t="shared" si="18"/>
        <v/>
      </c>
      <c r="BH44" s="77"/>
      <c r="BI44" s="94"/>
      <c r="BJ44" s="322" t="str">
        <f t="shared" si="63"/>
        <v>PENDIENTE</v>
      </c>
      <c r="BK44" s="97"/>
      <c r="BL44" s="98"/>
      <c r="BM44" s="324"/>
    </row>
    <row r="45" spans="1:65" s="81" customFormat="1" ht="280.5" x14ac:dyDescent="0.15">
      <c r="A45" s="434">
        <v>47</v>
      </c>
      <c r="B45" s="46">
        <v>43088</v>
      </c>
      <c r="C45" s="44" t="s">
        <v>23</v>
      </c>
      <c r="D45" s="44" t="s">
        <v>220</v>
      </c>
      <c r="E45" s="46">
        <v>43069</v>
      </c>
      <c r="F45" s="44">
        <v>9</v>
      </c>
      <c r="G45" s="44" t="s">
        <v>228</v>
      </c>
      <c r="H45" s="401" t="s">
        <v>111</v>
      </c>
      <c r="I45" s="406" t="s">
        <v>378</v>
      </c>
      <c r="J45" s="44" t="s">
        <v>579</v>
      </c>
      <c r="K45" s="44">
        <v>3</v>
      </c>
      <c r="L45" s="44" t="s">
        <v>27</v>
      </c>
      <c r="M45" s="44" t="s">
        <v>366</v>
      </c>
      <c r="N45" s="45" t="s">
        <v>379</v>
      </c>
      <c r="O45" s="63">
        <v>1</v>
      </c>
      <c r="P45" s="46">
        <v>43136</v>
      </c>
      <c r="Q45" s="46">
        <v>43312</v>
      </c>
      <c r="R45" s="44" t="s">
        <v>83</v>
      </c>
      <c r="S45" s="44" t="str">
        <f>IF(R45="","",VLOOKUP(R45,[2]Datos.!$G$28:$H$50,2,FALSE))</f>
        <v>Director Operativo</v>
      </c>
      <c r="T45" s="44" t="str">
        <f>IF(R45="","",VLOOKUP(R45,[2]Datos.!$J$28:$K$50,2,FALSE))</f>
        <v>Coordinador de Programación</v>
      </c>
      <c r="U45" s="403" t="s">
        <v>170</v>
      </c>
      <c r="V45" s="388"/>
      <c r="W45" s="52"/>
      <c r="X45" s="43"/>
      <c r="Y45" s="48" t="str">
        <f t="shared" si="57"/>
        <v/>
      </c>
      <c r="Z45" s="49" t="str">
        <f t="shared" si="1"/>
        <v/>
      </c>
      <c r="AA45" s="50" t="str">
        <f t="shared" si="58"/>
        <v/>
      </c>
      <c r="AB45" s="50" t="str">
        <f t="shared" si="59"/>
        <v/>
      </c>
      <c r="AC45" s="118" t="str">
        <f t="shared" si="60"/>
        <v/>
      </c>
      <c r="AD45" s="123" t="s">
        <v>795</v>
      </c>
      <c r="AE45" s="115" t="s">
        <v>778</v>
      </c>
      <c r="AF45" s="350">
        <v>43343</v>
      </c>
      <c r="AG45" s="137" t="s">
        <v>848</v>
      </c>
      <c r="AH45" s="138">
        <v>3</v>
      </c>
      <c r="AI45" s="48">
        <f t="shared" si="5"/>
        <v>1</v>
      </c>
      <c r="AJ45" s="351">
        <f t="shared" si="6"/>
        <v>1</v>
      </c>
      <c r="AK45" s="338" t="str">
        <f>IF(AH45="","",IF(AF45&gt;Q45,IF(AJ45=0%,"SIN INICIAR",IF(AJ45=100%,"TERMINADA",IF(AJ45&gt;0%,"EN PROCESO",IF(AJ45&lt;0%,"INCUMPLIDA"))))))</f>
        <v>TERMINADA</v>
      </c>
      <c r="AL45" s="334" t="b">
        <f>IF(AH45="","",IF(AF45&lt;Q45,IF(AJ45&lt;100%,"INCUMPLIDA",IF(AJ45=100%,"TERMINADA EXTEMPORANEA"))))</f>
        <v>0</v>
      </c>
      <c r="AM45" s="359" t="str">
        <f>IF(AH45="","",IF(AF45&gt;=Q45,AK45,IF(AF45&lt;=Q45,AL45)))</f>
        <v>TERMINADA</v>
      </c>
      <c r="AN45" s="139" t="s">
        <v>849</v>
      </c>
      <c r="AO45" s="360" t="s">
        <v>778</v>
      </c>
      <c r="AP45" s="92"/>
      <c r="AQ45" s="77" t="str">
        <f t="shared" si="61"/>
        <v/>
      </c>
      <c r="AR45" s="93"/>
      <c r="AS45" s="48" t="str">
        <f t="shared" si="8"/>
        <v/>
      </c>
      <c r="AT45" s="49" t="str">
        <f t="shared" si="9"/>
        <v/>
      </c>
      <c r="AU45" s="50" t="str">
        <f t="shared" si="10"/>
        <v/>
      </c>
      <c r="AV45" s="50" t="str">
        <f t="shared" si="11"/>
        <v/>
      </c>
      <c r="AW45" s="50" t="str">
        <f t="shared" si="12"/>
        <v/>
      </c>
      <c r="AX45" s="77"/>
      <c r="AY45" s="96"/>
      <c r="AZ45" s="92"/>
      <c r="BA45" s="77" t="str">
        <f t="shared" si="62"/>
        <v/>
      </c>
      <c r="BB45" s="93"/>
      <c r="BC45" s="48" t="str">
        <f t="shared" si="14"/>
        <v/>
      </c>
      <c r="BD45" s="49" t="str">
        <f t="shared" si="15"/>
        <v/>
      </c>
      <c r="BE45" s="50" t="str">
        <f t="shared" si="16"/>
        <v/>
      </c>
      <c r="BF45" s="50" t="str">
        <f t="shared" si="17"/>
        <v/>
      </c>
      <c r="BG45" s="50" t="str">
        <f t="shared" si="18"/>
        <v/>
      </c>
      <c r="BH45" s="77"/>
      <c r="BI45" s="94"/>
      <c r="BJ45" s="322" t="str">
        <f t="shared" si="63"/>
        <v>CUMPLIDA</v>
      </c>
      <c r="BK45" s="97" t="s">
        <v>1017</v>
      </c>
      <c r="BL45" s="98" t="s">
        <v>757</v>
      </c>
      <c r="BM45" s="324" t="s">
        <v>769</v>
      </c>
    </row>
    <row r="46" spans="1:65" s="81" customFormat="1" ht="165.75" x14ac:dyDescent="0.15">
      <c r="A46" s="434">
        <v>48</v>
      </c>
      <c r="B46" s="46">
        <v>43088</v>
      </c>
      <c r="C46" s="44" t="s">
        <v>23</v>
      </c>
      <c r="D46" s="44" t="s">
        <v>220</v>
      </c>
      <c r="E46" s="46">
        <v>43069</v>
      </c>
      <c r="F46" s="44">
        <v>10</v>
      </c>
      <c r="G46" s="44" t="s">
        <v>229</v>
      </c>
      <c r="H46" s="401" t="s">
        <v>111</v>
      </c>
      <c r="I46" s="406" t="s">
        <v>578</v>
      </c>
      <c r="J46" s="44" t="s">
        <v>376</v>
      </c>
      <c r="K46" s="44">
        <v>3</v>
      </c>
      <c r="L46" s="44" t="s">
        <v>27</v>
      </c>
      <c r="M46" s="44" t="s">
        <v>363</v>
      </c>
      <c r="N46" s="45" t="s">
        <v>377</v>
      </c>
      <c r="O46" s="63">
        <v>1</v>
      </c>
      <c r="P46" s="46">
        <v>43136</v>
      </c>
      <c r="Q46" s="46">
        <v>43220</v>
      </c>
      <c r="R46" s="44" t="s">
        <v>85</v>
      </c>
      <c r="S46" s="44" t="str">
        <f>IF(R46="","",VLOOKUP(R46,[2]Datos.!$G$28:$H$50,2,FALSE))</f>
        <v>Director Operativo</v>
      </c>
      <c r="T46" s="44" t="str">
        <f>IF(R46="","",VLOOKUP(R46,[2]Datos.!$J$28:$K$50,2,FALSE))</f>
        <v>Profesional Universitario de Ventas y Mercadeo</v>
      </c>
      <c r="U46" s="403" t="s">
        <v>170</v>
      </c>
      <c r="V46" s="388"/>
      <c r="W46" s="52"/>
      <c r="X46" s="43"/>
      <c r="Y46" s="48" t="str">
        <f t="shared" si="57"/>
        <v/>
      </c>
      <c r="Z46" s="49" t="str">
        <f t="shared" si="1"/>
        <v/>
      </c>
      <c r="AA46" s="50" t="str">
        <f t="shared" si="58"/>
        <v/>
      </c>
      <c r="AB46" s="50" t="str">
        <f t="shared" si="59"/>
        <v/>
      </c>
      <c r="AC46" s="118" t="str">
        <f t="shared" si="60"/>
        <v/>
      </c>
      <c r="AD46" s="126" t="s">
        <v>796</v>
      </c>
      <c r="AE46" s="115" t="s">
        <v>778</v>
      </c>
      <c r="AF46" s="350">
        <v>43343</v>
      </c>
      <c r="AG46" s="137" t="s">
        <v>845</v>
      </c>
      <c r="AH46" s="138">
        <v>2</v>
      </c>
      <c r="AI46" s="48">
        <f t="shared" si="5"/>
        <v>0.66666666666666663</v>
      </c>
      <c r="AJ46" s="351">
        <f t="shared" si="6"/>
        <v>0.66666666666666663</v>
      </c>
      <c r="AK46" s="341" t="b">
        <f t="shared" si="20"/>
        <v>0</v>
      </c>
      <c r="AL46" s="336" t="str">
        <f t="shared" si="21"/>
        <v>INCUMPLIDA</v>
      </c>
      <c r="AM46" s="361" t="str">
        <f t="shared" si="22"/>
        <v>INCUMPLIDA</v>
      </c>
      <c r="AN46" s="139" t="s">
        <v>992</v>
      </c>
      <c r="AO46" s="360" t="s">
        <v>778</v>
      </c>
      <c r="AP46" s="92"/>
      <c r="AQ46" s="77" t="str">
        <f t="shared" si="61"/>
        <v/>
      </c>
      <c r="AR46" s="93"/>
      <c r="AS46" s="48" t="str">
        <f t="shared" si="8"/>
        <v/>
      </c>
      <c r="AT46" s="49" t="str">
        <f t="shared" si="9"/>
        <v/>
      </c>
      <c r="AU46" s="50" t="str">
        <f t="shared" si="10"/>
        <v/>
      </c>
      <c r="AV46" s="50" t="str">
        <f t="shared" si="11"/>
        <v/>
      </c>
      <c r="AW46" s="50" t="str">
        <f t="shared" si="12"/>
        <v/>
      </c>
      <c r="AX46" s="77"/>
      <c r="AY46" s="96"/>
      <c r="AZ46" s="92"/>
      <c r="BA46" s="77" t="str">
        <f t="shared" si="62"/>
        <v/>
      </c>
      <c r="BB46" s="93"/>
      <c r="BC46" s="48" t="str">
        <f t="shared" si="14"/>
        <v/>
      </c>
      <c r="BD46" s="49" t="str">
        <f t="shared" si="15"/>
        <v/>
      </c>
      <c r="BE46" s="50" t="str">
        <f t="shared" si="16"/>
        <v/>
      </c>
      <c r="BF46" s="50" t="str">
        <f t="shared" si="17"/>
        <v/>
      </c>
      <c r="BG46" s="50" t="str">
        <f t="shared" si="18"/>
        <v/>
      </c>
      <c r="BH46" s="77"/>
      <c r="BI46" s="94"/>
      <c r="BJ46" s="322" t="str">
        <f t="shared" si="63"/>
        <v>PENDIENTE</v>
      </c>
      <c r="BK46" s="97"/>
      <c r="BL46" s="98"/>
      <c r="BM46" s="324"/>
    </row>
    <row r="47" spans="1:65" ht="106.5" customHeight="1" x14ac:dyDescent="0.25">
      <c r="A47" s="434">
        <v>49</v>
      </c>
      <c r="B47" s="46">
        <v>43088</v>
      </c>
      <c r="C47" s="44" t="s">
        <v>23</v>
      </c>
      <c r="D47" s="44" t="s">
        <v>220</v>
      </c>
      <c r="E47" s="46">
        <v>43069</v>
      </c>
      <c r="F47" s="44">
        <v>11</v>
      </c>
      <c r="G47" s="44" t="s">
        <v>230</v>
      </c>
      <c r="H47" s="401" t="s">
        <v>111</v>
      </c>
      <c r="I47" s="406" t="s">
        <v>380</v>
      </c>
      <c r="J47" s="44" t="s">
        <v>381</v>
      </c>
      <c r="K47" s="44">
        <v>2</v>
      </c>
      <c r="L47" s="44" t="s">
        <v>27</v>
      </c>
      <c r="M47" s="44" t="s">
        <v>382</v>
      </c>
      <c r="N47" s="45" t="s">
        <v>383</v>
      </c>
      <c r="O47" s="63">
        <v>1</v>
      </c>
      <c r="P47" s="46">
        <v>43136</v>
      </c>
      <c r="Q47" s="46">
        <v>43444</v>
      </c>
      <c r="R47" s="44" t="s">
        <v>129</v>
      </c>
      <c r="S47" s="44" t="str">
        <f>IF(R47="","",VLOOKUP(R47,[2]Datos.!$G$28:$H$50,2,FALSE))</f>
        <v>Secretario General</v>
      </c>
      <c r="T47" s="44" t="str">
        <f>IF(R47="","",VLOOKUP(R47,[2]Datos.!$J$28:$K$50,2,FALSE))</f>
        <v>Coordinador Jurídico</v>
      </c>
      <c r="U47" s="403" t="s">
        <v>170</v>
      </c>
      <c r="V47" s="388"/>
      <c r="W47" s="47"/>
      <c r="X47" s="43"/>
      <c r="Y47" s="48" t="str">
        <f t="shared" si="57"/>
        <v/>
      </c>
      <c r="Z47" s="49" t="str">
        <f t="shared" si="1"/>
        <v/>
      </c>
      <c r="AA47" s="50" t="str">
        <f t="shared" si="58"/>
        <v/>
      </c>
      <c r="AB47" s="50" t="str">
        <f t="shared" si="59"/>
        <v/>
      </c>
      <c r="AC47" s="118" t="str">
        <f t="shared" si="60"/>
        <v/>
      </c>
      <c r="AD47" s="123" t="s">
        <v>797</v>
      </c>
      <c r="AE47" s="115" t="s">
        <v>767</v>
      </c>
      <c r="AF47" s="350">
        <v>43343</v>
      </c>
      <c r="AG47" s="139" t="s">
        <v>900</v>
      </c>
      <c r="AH47" s="138">
        <v>0.5</v>
      </c>
      <c r="AI47" s="48">
        <f t="shared" si="5"/>
        <v>0.25</v>
      </c>
      <c r="AJ47" s="351">
        <f t="shared" si="6"/>
        <v>0.25</v>
      </c>
      <c r="AK47" s="339" t="str">
        <f t="shared" si="20"/>
        <v>EN PROCESO</v>
      </c>
      <c r="AL47" s="335" t="b">
        <f t="shared" si="21"/>
        <v>0</v>
      </c>
      <c r="AM47" s="362" t="str">
        <f t="shared" si="22"/>
        <v>EN PROCESO</v>
      </c>
      <c r="AN47" s="139" t="s">
        <v>1033</v>
      </c>
      <c r="AO47" s="360" t="s">
        <v>888</v>
      </c>
      <c r="AP47" s="92"/>
      <c r="AQ47" s="77" t="str">
        <f t="shared" si="61"/>
        <v/>
      </c>
      <c r="AR47" s="93"/>
      <c r="AS47" s="48" t="str">
        <f t="shared" si="8"/>
        <v/>
      </c>
      <c r="AT47" s="49" t="str">
        <f t="shared" si="9"/>
        <v/>
      </c>
      <c r="AU47" s="50" t="str">
        <f t="shared" si="10"/>
        <v/>
      </c>
      <c r="AV47" s="50" t="str">
        <f t="shared" si="11"/>
        <v/>
      </c>
      <c r="AW47" s="50" t="str">
        <f t="shared" si="12"/>
        <v/>
      </c>
      <c r="AX47" s="77"/>
      <c r="AY47" s="96"/>
      <c r="AZ47" s="92"/>
      <c r="BA47" s="77" t="str">
        <f t="shared" si="62"/>
        <v/>
      </c>
      <c r="BB47" s="93"/>
      <c r="BC47" s="48" t="str">
        <f t="shared" si="14"/>
        <v/>
      </c>
      <c r="BD47" s="49" t="str">
        <f t="shared" si="15"/>
        <v/>
      </c>
      <c r="BE47" s="50" t="str">
        <f t="shared" si="16"/>
        <v/>
      </c>
      <c r="BF47" s="50" t="str">
        <f t="shared" si="17"/>
        <v/>
      </c>
      <c r="BG47" s="50" t="str">
        <f t="shared" si="18"/>
        <v/>
      </c>
      <c r="BH47" s="77"/>
      <c r="BI47" s="94"/>
      <c r="BJ47" s="322" t="str">
        <f t="shared" si="63"/>
        <v>PENDIENTE</v>
      </c>
      <c r="BK47" s="97"/>
      <c r="BL47" s="98"/>
      <c r="BM47" s="324"/>
    </row>
    <row r="48" spans="1:65" ht="139.5" customHeight="1" x14ac:dyDescent="0.25">
      <c r="A48" s="434">
        <v>50</v>
      </c>
      <c r="B48" s="46">
        <v>43088</v>
      </c>
      <c r="C48" s="44" t="s">
        <v>23</v>
      </c>
      <c r="D48" s="44" t="s">
        <v>220</v>
      </c>
      <c r="E48" s="46">
        <v>43069</v>
      </c>
      <c r="F48" s="44">
        <v>12</v>
      </c>
      <c r="G48" s="44" t="s">
        <v>231</v>
      </c>
      <c r="H48" s="401" t="s">
        <v>111</v>
      </c>
      <c r="I48" s="406" t="s">
        <v>384</v>
      </c>
      <c r="J48" s="44" t="s">
        <v>580</v>
      </c>
      <c r="K48" s="44">
        <v>2</v>
      </c>
      <c r="L48" s="44" t="s">
        <v>27</v>
      </c>
      <c r="M48" s="44" t="s">
        <v>363</v>
      </c>
      <c r="N48" s="45" t="s">
        <v>385</v>
      </c>
      <c r="O48" s="63">
        <v>1</v>
      </c>
      <c r="P48" s="46">
        <v>43136</v>
      </c>
      <c r="Q48" s="46">
        <v>43465</v>
      </c>
      <c r="R48" s="44" t="s">
        <v>129</v>
      </c>
      <c r="S48" s="44" t="str">
        <f>IF(R48="","",VLOOKUP(R48,[2]Datos.!$G$28:$H$50,2,FALSE))</f>
        <v>Secretario General</v>
      </c>
      <c r="T48" s="44" t="str">
        <f>IF(R48="","",VLOOKUP(R48,[2]Datos.!$J$28:$K$50,2,FALSE))</f>
        <v>Coordinador Jurídico</v>
      </c>
      <c r="U48" s="403" t="s">
        <v>170</v>
      </c>
      <c r="V48" s="388"/>
      <c r="W48" s="47"/>
      <c r="X48" s="43"/>
      <c r="Y48" s="48" t="str">
        <f t="shared" si="57"/>
        <v/>
      </c>
      <c r="Z48" s="49" t="str">
        <f t="shared" si="1"/>
        <v/>
      </c>
      <c r="AA48" s="50" t="str">
        <f t="shared" si="58"/>
        <v/>
      </c>
      <c r="AB48" s="50" t="str">
        <f t="shared" si="59"/>
        <v/>
      </c>
      <c r="AC48" s="118" t="str">
        <f t="shared" si="60"/>
        <v/>
      </c>
      <c r="AD48" s="123" t="s">
        <v>901</v>
      </c>
      <c r="AE48" s="115" t="s">
        <v>767</v>
      </c>
      <c r="AF48" s="350">
        <v>43343</v>
      </c>
      <c r="AG48" s="137" t="s">
        <v>902</v>
      </c>
      <c r="AH48" s="138">
        <v>0.5</v>
      </c>
      <c r="AI48" s="48">
        <f t="shared" ref="AI48" si="64">IF(AH48="","",IF(OR($K48=0,$K48="",AF48=""),"",AH48/$K48))</f>
        <v>0.25</v>
      </c>
      <c r="AJ48" s="351">
        <f t="shared" ref="AJ48" si="65">IF(OR($O48="",AI48=""),"",IF(OR($O48=0,AI48=0),0,IF((AI48*100%)/$O48&gt;100%,100%,(AI48*100%)/$O48)))</f>
        <v>0.25</v>
      </c>
      <c r="AK48" s="339" t="str">
        <f t="shared" ref="AK48" si="66">IF(AH48="","",IF(AF48&lt;=Q48,IF(AJ48=0%,"SIN INICIAR",IF(AJ48=100%,"TERMINADA",IF(AJ48&gt;0%,"EN PROCESO",IF(AJ48&lt;0%,"INCUMPLIDA"))))))</f>
        <v>EN PROCESO</v>
      </c>
      <c r="AL48" s="335" t="b">
        <f t="shared" ref="AL48" si="67">IF(AH48="","",IF(AF48&gt;=Q48,IF(AJ48&lt;100%,"INCUMPLIDA",IF(AJ48=100%,"TERMINADA EXTEMPORANEA"))))</f>
        <v>0</v>
      </c>
      <c r="AM48" s="362" t="str">
        <f t="shared" ref="AM48" si="68">IF(AH48="","",IF(AF48&lt;=Q48,AK48,IF(AF48&gt;=Q48,AL48)))</f>
        <v>EN PROCESO</v>
      </c>
      <c r="AN48" s="139" t="s">
        <v>937</v>
      </c>
      <c r="AO48" s="360" t="s">
        <v>888</v>
      </c>
      <c r="AP48" s="92"/>
      <c r="AQ48" s="77" t="str">
        <f t="shared" si="61"/>
        <v/>
      </c>
      <c r="AR48" s="93"/>
      <c r="AS48" s="48" t="str">
        <f t="shared" si="8"/>
        <v/>
      </c>
      <c r="AT48" s="49" t="str">
        <f t="shared" si="9"/>
        <v/>
      </c>
      <c r="AU48" s="50" t="str">
        <f t="shared" si="10"/>
        <v/>
      </c>
      <c r="AV48" s="50" t="str">
        <f t="shared" si="11"/>
        <v/>
      </c>
      <c r="AW48" s="50" t="str">
        <f t="shared" si="12"/>
        <v/>
      </c>
      <c r="AX48" s="77"/>
      <c r="AY48" s="96"/>
      <c r="AZ48" s="92"/>
      <c r="BA48" s="77" t="str">
        <f t="shared" si="62"/>
        <v/>
      </c>
      <c r="BB48" s="93"/>
      <c r="BC48" s="48" t="str">
        <f t="shared" si="14"/>
        <v/>
      </c>
      <c r="BD48" s="49" t="str">
        <f t="shared" si="15"/>
        <v/>
      </c>
      <c r="BE48" s="50" t="str">
        <f t="shared" si="16"/>
        <v/>
      </c>
      <c r="BF48" s="50" t="str">
        <f t="shared" si="17"/>
        <v/>
      </c>
      <c r="BG48" s="50" t="str">
        <f t="shared" si="18"/>
        <v/>
      </c>
      <c r="BH48" s="77"/>
      <c r="BI48" s="94"/>
      <c r="BJ48" s="322" t="str">
        <f t="shared" si="63"/>
        <v>PENDIENTE</v>
      </c>
      <c r="BK48" s="97"/>
      <c r="BL48" s="98"/>
      <c r="BM48" s="324"/>
    </row>
    <row r="49" spans="1:65" s="158" customFormat="1" ht="350.25" customHeight="1" x14ac:dyDescent="0.25">
      <c r="A49" s="436">
        <v>52</v>
      </c>
      <c r="B49" s="46">
        <v>43088</v>
      </c>
      <c r="C49" s="44" t="s">
        <v>23</v>
      </c>
      <c r="D49" s="44" t="s">
        <v>220</v>
      </c>
      <c r="E49" s="46">
        <v>43069</v>
      </c>
      <c r="F49" s="44">
        <v>14</v>
      </c>
      <c r="G49" s="44" t="s">
        <v>232</v>
      </c>
      <c r="H49" s="401" t="s">
        <v>111</v>
      </c>
      <c r="I49" s="406" t="s">
        <v>386</v>
      </c>
      <c r="J49" s="44" t="s">
        <v>388</v>
      </c>
      <c r="K49" s="44">
        <v>4</v>
      </c>
      <c r="L49" s="44" t="s">
        <v>27</v>
      </c>
      <c r="M49" s="44" t="s">
        <v>366</v>
      </c>
      <c r="N49" s="45" t="s">
        <v>387</v>
      </c>
      <c r="O49" s="63">
        <v>1</v>
      </c>
      <c r="P49" s="46">
        <v>43136</v>
      </c>
      <c r="Q49" s="46">
        <v>43220</v>
      </c>
      <c r="R49" s="44" t="s">
        <v>81</v>
      </c>
      <c r="S49" s="44" t="str">
        <f>IF(R49="","",VLOOKUP(R49,[2]Datos.!$G$28:$H$50,2,FALSE))</f>
        <v>Secretario General</v>
      </c>
      <c r="T49" s="44" t="str">
        <f>IF(R49="","",VLOOKUP(R49,[2]Datos.!$J$28:$K$50,2,FALSE))</f>
        <v>Secretario General</v>
      </c>
      <c r="U49" s="401" t="s">
        <v>170</v>
      </c>
      <c r="V49" s="388"/>
      <c r="W49" s="52"/>
      <c r="X49" s="43"/>
      <c r="Y49" s="48" t="str">
        <f t="shared" si="57"/>
        <v/>
      </c>
      <c r="Z49" s="49" t="str">
        <f t="shared" si="1"/>
        <v/>
      </c>
      <c r="AA49" s="50" t="str">
        <f t="shared" si="58"/>
        <v/>
      </c>
      <c r="AB49" s="50" t="str">
        <f t="shared" si="59"/>
        <v/>
      </c>
      <c r="AC49" s="118" t="str">
        <f t="shared" si="60"/>
        <v/>
      </c>
      <c r="AD49" s="126" t="s">
        <v>798</v>
      </c>
      <c r="AE49" s="116" t="s">
        <v>778</v>
      </c>
      <c r="AF49" s="350">
        <v>43343</v>
      </c>
      <c r="AG49" s="137" t="s">
        <v>889</v>
      </c>
      <c r="AH49" s="138">
        <v>4</v>
      </c>
      <c r="AI49" s="48">
        <f t="shared" si="5"/>
        <v>1</v>
      </c>
      <c r="AJ49" s="351">
        <f t="shared" si="6"/>
        <v>1</v>
      </c>
      <c r="AK49" s="339" t="b">
        <f t="shared" si="20"/>
        <v>0</v>
      </c>
      <c r="AL49" s="335" t="str">
        <f t="shared" si="21"/>
        <v>TERMINADA EXTEMPORANEA</v>
      </c>
      <c r="AM49" s="363" t="str">
        <f t="shared" si="22"/>
        <v>TERMINADA EXTEMPORANEA</v>
      </c>
      <c r="AN49" s="137" t="s">
        <v>938</v>
      </c>
      <c r="AO49" s="360" t="s">
        <v>888</v>
      </c>
      <c r="AP49" s="92"/>
      <c r="AQ49" s="77" t="str">
        <f t="shared" si="61"/>
        <v/>
      </c>
      <c r="AR49" s="93"/>
      <c r="AS49" s="48" t="str">
        <f t="shared" si="8"/>
        <v/>
      </c>
      <c r="AT49" s="49" t="str">
        <f t="shared" si="9"/>
        <v/>
      </c>
      <c r="AU49" s="50" t="str">
        <f t="shared" si="10"/>
        <v/>
      </c>
      <c r="AV49" s="50" t="str">
        <f t="shared" si="11"/>
        <v/>
      </c>
      <c r="AW49" s="50" t="str">
        <f t="shared" si="12"/>
        <v/>
      </c>
      <c r="AX49" s="77"/>
      <c r="AY49" s="96"/>
      <c r="AZ49" s="92"/>
      <c r="BA49" s="77" t="str">
        <f t="shared" si="62"/>
        <v/>
      </c>
      <c r="BB49" s="93"/>
      <c r="BC49" s="48" t="str">
        <f t="shared" si="14"/>
        <v/>
      </c>
      <c r="BD49" s="49" t="str">
        <f t="shared" si="15"/>
        <v/>
      </c>
      <c r="BE49" s="50" t="str">
        <f t="shared" si="16"/>
        <v/>
      </c>
      <c r="BF49" s="50" t="str">
        <f t="shared" si="17"/>
        <v/>
      </c>
      <c r="BG49" s="50" t="str">
        <f t="shared" si="18"/>
        <v/>
      </c>
      <c r="BH49" s="77"/>
      <c r="BI49" s="94"/>
      <c r="BJ49" s="322" t="str">
        <f t="shared" si="63"/>
        <v>CUMPLIDA</v>
      </c>
      <c r="BK49" s="97" t="s">
        <v>986</v>
      </c>
      <c r="BL49" s="97" t="s">
        <v>757</v>
      </c>
      <c r="BM49" s="325" t="s">
        <v>769</v>
      </c>
    </row>
    <row r="50" spans="1:65" s="158" customFormat="1" ht="350.25" customHeight="1" x14ac:dyDescent="0.25">
      <c r="A50" s="436">
        <v>53</v>
      </c>
      <c r="B50" s="46">
        <v>43088</v>
      </c>
      <c r="C50" s="44" t="s">
        <v>23</v>
      </c>
      <c r="D50" s="44" t="s">
        <v>220</v>
      </c>
      <c r="E50" s="46">
        <v>43069</v>
      </c>
      <c r="F50" s="44">
        <v>15</v>
      </c>
      <c r="G50" s="44" t="s">
        <v>233</v>
      </c>
      <c r="H50" s="401" t="s">
        <v>111</v>
      </c>
      <c r="I50" s="406" t="s">
        <v>386</v>
      </c>
      <c r="J50" s="44" t="s">
        <v>388</v>
      </c>
      <c r="K50" s="44">
        <v>4</v>
      </c>
      <c r="L50" s="44" t="s">
        <v>27</v>
      </c>
      <c r="M50" s="44" t="s">
        <v>366</v>
      </c>
      <c r="N50" s="45" t="s">
        <v>387</v>
      </c>
      <c r="O50" s="63">
        <v>1</v>
      </c>
      <c r="P50" s="46">
        <v>43136</v>
      </c>
      <c r="Q50" s="46">
        <v>43220</v>
      </c>
      <c r="R50" s="44" t="s">
        <v>81</v>
      </c>
      <c r="S50" s="44" t="str">
        <f>IF(R50="","",VLOOKUP(R50,[2]Datos.!$G$28:$H$50,2,FALSE))</f>
        <v>Secretario General</v>
      </c>
      <c r="T50" s="44" t="str">
        <f>IF(R50="","",VLOOKUP(R50,[2]Datos.!$J$28:$K$50,2,FALSE))</f>
        <v>Secretario General</v>
      </c>
      <c r="U50" s="401" t="s">
        <v>170</v>
      </c>
      <c r="V50" s="388"/>
      <c r="W50" s="52"/>
      <c r="X50" s="43"/>
      <c r="Y50" s="48" t="str">
        <f t="shared" si="57"/>
        <v/>
      </c>
      <c r="Z50" s="49" t="str">
        <f t="shared" si="1"/>
        <v/>
      </c>
      <c r="AA50" s="50" t="str">
        <f t="shared" si="58"/>
        <v/>
      </c>
      <c r="AB50" s="50" t="str">
        <f t="shared" si="59"/>
        <v/>
      </c>
      <c r="AC50" s="118" t="str">
        <f t="shared" si="60"/>
        <v/>
      </c>
      <c r="AD50" s="126" t="s">
        <v>798</v>
      </c>
      <c r="AE50" s="116" t="s">
        <v>778</v>
      </c>
      <c r="AF50" s="350">
        <v>43343</v>
      </c>
      <c r="AG50" s="137" t="s">
        <v>889</v>
      </c>
      <c r="AH50" s="138">
        <v>4</v>
      </c>
      <c r="AI50" s="48">
        <f t="shared" si="5"/>
        <v>1</v>
      </c>
      <c r="AJ50" s="351">
        <f t="shared" si="6"/>
        <v>1</v>
      </c>
      <c r="AK50" s="339" t="b">
        <f t="shared" si="20"/>
        <v>0</v>
      </c>
      <c r="AL50" s="335" t="str">
        <f t="shared" si="21"/>
        <v>TERMINADA EXTEMPORANEA</v>
      </c>
      <c r="AM50" s="363" t="str">
        <f t="shared" si="22"/>
        <v>TERMINADA EXTEMPORANEA</v>
      </c>
      <c r="AN50" s="139" t="s">
        <v>939</v>
      </c>
      <c r="AO50" s="360" t="s">
        <v>888</v>
      </c>
      <c r="AP50" s="92"/>
      <c r="AQ50" s="77" t="str">
        <f t="shared" si="61"/>
        <v/>
      </c>
      <c r="AR50" s="93"/>
      <c r="AS50" s="48" t="str">
        <f t="shared" si="8"/>
        <v/>
      </c>
      <c r="AT50" s="49" t="str">
        <f t="shared" si="9"/>
        <v/>
      </c>
      <c r="AU50" s="50" t="str">
        <f t="shared" si="10"/>
        <v/>
      </c>
      <c r="AV50" s="50" t="str">
        <f t="shared" si="11"/>
        <v/>
      </c>
      <c r="AW50" s="50" t="str">
        <f t="shared" si="12"/>
        <v/>
      </c>
      <c r="AX50" s="77"/>
      <c r="AY50" s="96"/>
      <c r="AZ50" s="92"/>
      <c r="BA50" s="77" t="str">
        <f t="shared" si="62"/>
        <v/>
      </c>
      <c r="BB50" s="93"/>
      <c r="BC50" s="48" t="str">
        <f t="shared" si="14"/>
        <v/>
      </c>
      <c r="BD50" s="49" t="str">
        <f t="shared" si="15"/>
        <v/>
      </c>
      <c r="BE50" s="50" t="str">
        <f t="shared" si="16"/>
        <v/>
      </c>
      <c r="BF50" s="50" t="str">
        <f t="shared" si="17"/>
        <v/>
      </c>
      <c r="BG50" s="50" t="str">
        <f t="shared" si="18"/>
        <v/>
      </c>
      <c r="BH50" s="77"/>
      <c r="BI50" s="94"/>
      <c r="BJ50" s="322" t="str">
        <f t="shared" si="63"/>
        <v>CUMPLIDA</v>
      </c>
      <c r="BK50" s="97" t="s">
        <v>986</v>
      </c>
      <c r="BL50" s="97" t="s">
        <v>757</v>
      </c>
      <c r="BM50" s="325" t="s">
        <v>769</v>
      </c>
    </row>
    <row r="51" spans="1:65" ht="101.25" x14ac:dyDescent="0.25">
      <c r="A51" s="434">
        <v>54</v>
      </c>
      <c r="B51" s="46">
        <v>43088</v>
      </c>
      <c r="C51" s="44" t="s">
        <v>23</v>
      </c>
      <c r="D51" s="44" t="s">
        <v>220</v>
      </c>
      <c r="E51" s="46">
        <v>43069</v>
      </c>
      <c r="F51" s="44">
        <v>16</v>
      </c>
      <c r="G51" s="44" t="s">
        <v>234</v>
      </c>
      <c r="H51" s="401" t="s">
        <v>111</v>
      </c>
      <c r="I51" s="406" t="s">
        <v>389</v>
      </c>
      <c r="J51" s="44" t="s">
        <v>355</v>
      </c>
      <c r="K51" s="44">
        <v>11</v>
      </c>
      <c r="L51" s="44" t="s">
        <v>27</v>
      </c>
      <c r="M51" s="44" t="s">
        <v>363</v>
      </c>
      <c r="N51" s="45" t="s">
        <v>356</v>
      </c>
      <c r="O51" s="63">
        <v>1</v>
      </c>
      <c r="P51" s="46">
        <v>43136</v>
      </c>
      <c r="Q51" s="46">
        <v>43444</v>
      </c>
      <c r="R51" s="44" t="s">
        <v>129</v>
      </c>
      <c r="S51" s="44" t="str">
        <f>IF(R51="","",VLOOKUP(R51,[2]Datos.!$G$28:$H$50,2,FALSE))</f>
        <v>Secretario General</v>
      </c>
      <c r="T51" s="44" t="str">
        <f>IF(R51="","",VLOOKUP(R51,[2]Datos.!$J$28:$K$50,2,FALSE))</f>
        <v>Coordinador Jurídico</v>
      </c>
      <c r="U51" s="403" t="s">
        <v>170</v>
      </c>
      <c r="V51" s="388"/>
      <c r="W51" s="47"/>
      <c r="X51" s="43"/>
      <c r="Y51" s="48" t="str">
        <f t="shared" si="57"/>
        <v/>
      </c>
      <c r="Z51" s="49" t="str">
        <f t="shared" si="1"/>
        <v/>
      </c>
      <c r="AA51" s="50" t="str">
        <f t="shared" si="58"/>
        <v/>
      </c>
      <c r="AB51" s="50" t="str">
        <f t="shared" si="59"/>
        <v/>
      </c>
      <c r="AC51" s="118" t="str">
        <f t="shared" si="60"/>
        <v/>
      </c>
      <c r="AD51" s="123" t="s">
        <v>799</v>
      </c>
      <c r="AE51" s="115" t="s">
        <v>767</v>
      </c>
      <c r="AF51" s="350">
        <v>43343</v>
      </c>
      <c r="AG51" s="139" t="s">
        <v>899</v>
      </c>
      <c r="AH51" s="138">
        <v>7</v>
      </c>
      <c r="AI51" s="48">
        <f t="shared" si="5"/>
        <v>0.63636363636363635</v>
      </c>
      <c r="AJ51" s="351">
        <f t="shared" si="6"/>
        <v>0.63636363636363635</v>
      </c>
      <c r="AK51" s="339" t="str">
        <f t="shared" si="20"/>
        <v>EN PROCESO</v>
      </c>
      <c r="AL51" s="335" t="b">
        <f t="shared" si="21"/>
        <v>0</v>
      </c>
      <c r="AM51" s="362" t="str">
        <f t="shared" si="22"/>
        <v>EN PROCESO</v>
      </c>
      <c r="AN51" s="139" t="s">
        <v>1034</v>
      </c>
      <c r="AO51" s="360" t="s">
        <v>888</v>
      </c>
      <c r="AP51" s="92"/>
      <c r="AQ51" s="77" t="str">
        <f t="shared" si="61"/>
        <v/>
      </c>
      <c r="AR51" s="93"/>
      <c r="AS51" s="48" t="str">
        <f t="shared" si="8"/>
        <v/>
      </c>
      <c r="AT51" s="49" t="str">
        <f t="shared" si="9"/>
        <v/>
      </c>
      <c r="AU51" s="50" t="str">
        <f t="shared" si="10"/>
        <v/>
      </c>
      <c r="AV51" s="50" t="str">
        <f t="shared" si="11"/>
        <v/>
      </c>
      <c r="AW51" s="50" t="str">
        <f t="shared" si="12"/>
        <v/>
      </c>
      <c r="AX51" s="77"/>
      <c r="AY51" s="96"/>
      <c r="AZ51" s="92"/>
      <c r="BA51" s="77" t="str">
        <f t="shared" si="62"/>
        <v/>
      </c>
      <c r="BB51" s="93"/>
      <c r="BC51" s="48" t="str">
        <f t="shared" si="14"/>
        <v/>
      </c>
      <c r="BD51" s="49" t="str">
        <f t="shared" si="15"/>
        <v/>
      </c>
      <c r="BE51" s="50" t="str">
        <f t="shared" si="16"/>
        <v/>
      </c>
      <c r="BF51" s="50" t="str">
        <f t="shared" si="17"/>
        <v/>
      </c>
      <c r="BG51" s="50" t="str">
        <f t="shared" si="18"/>
        <v/>
      </c>
      <c r="BH51" s="77"/>
      <c r="BI51" s="94"/>
      <c r="BJ51" s="322" t="str">
        <f t="shared" si="63"/>
        <v>PENDIENTE</v>
      </c>
      <c r="BK51" s="97"/>
      <c r="BL51" s="98"/>
      <c r="BM51" s="324"/>
    </row>
    <row r="52" spans="1:65" ht="140.25" x14ac:dyDescent="0.25">
      <c r="A52" s="434">
        <v>55</v>
      </c>
      <c r="B52" s="46">
        <v>43088</v>
      </c>
      <c r="C52" s="44" t="s">
        <v>23</v>
      </c>
      <c r="D52" s="44" t="s">
        <v>220</v>
      </c>
      <c r="E52" s="46">
        <v>43069</v>
      </c>
      <c r="F52" s="44">
        <v>17</v>
      </c>
      <c r="G52" s="44" t="s">
        <v>235</v>
      </c>
      <c r="H52" s="401" t="s">
        <v>111</v>
      </c>
      <c r="I52" s="406" t="s">
        <v>390</v>
      </c>
      <c r="J52" s="44" t="s">
        <v>391</v>
      </c>
      <c r="K52" s="44">
        <v>4</v>
      </c>
      <c r="L52" s="44" t="s">
        <v>27</v>
      </c>
      <c r="M52" s="44" t="s">
        <v>382</v>
      </c>
      <c r="N52" s="45" t="s">
        <v>392</v>
      </c>
      <c r="O52" s="63">
        <v>1</v>
      </c>
      <c r="P52" s="46">
        <v>43136</v>
      </c>
      <c r="Q52" s="46">
        <v>43439</v>
      </c>
      <c r="R52" s="44" t="s">
        <v>129</v>
      </c>
      <c r="S52" s="44" t="str">
        <f>IF(R52="","",VLOOKUP(R52,[2]Datos.!$G$28:$H$50,2,FALSE))</f>
        <v>Secretario General</v>
      </c>
      <c r="T52" s="44" t="str">
        <f>IF(R52="","",VLOOKUP(R52,[2]Datos.!$J$28:$K$50,2,FALSE))</f>
        <v>Coordinador Jurídico</v>
      </c>
      <c r="U52" s="403" t="s">
        <v>170</v>
      </c>
      <c r="V52" s="388"/>
      <c r="W52" s="47"/>
      <c r="X52" s="43"/>
      <c r="Y52" s="48" t="str">
        <f t="shared" si="57"/>
        <v/>
      </c>
      <c r="Z52" s="49" t="str">
        <f t="shared" si="1"/>
        <v/>
      </c>
      <c r="AA52" s="50" t="str">
        <f t="shared" si="58"/>
        <v/>
      </c>
      <c r="AB52" s="50" t="str">
        <f t="shared" si="59"/>
        <v/>
      </c>
      <c r="AC52" s="118" t="str">
        <f t="shared" si="60"/>
        <v/>
      </c>
      <c r="AD52" s="123" t="s">
        <v>783</v>
      </c>
      <c r="AE52" s="115" t="s">
        <v>767</v>
      </c>
      <c r="AF52" s="350">
        <v>43343</v>
      </c>
      <c r="AG52" s="137" t="s">
        <v>903</v>
      </c>
      <c r="AH52" s="138">
        <v>1</v>
      </c>
      <c r="AI52" s="48">
        <f t="shared" ref="AI52" si="69">IF(AH52="","",IF(OR($K52=0,$K52="",AF52=""),"",AH52/$K52))</f>
        <v>0.25</v>
      </c>
      <c r="AJ52" s="351">
        <f t="shared" ref="AJ52" si="70">IF(OR($O52="",AI52=""),"",IF(OR($O52=0,AI52=0),0,IF((AI52*100%)/$O52&gt;100%,100%,(AI52*100%)/$O52)))</f>
        <v>0.25</v>
      </c>
      <c r="AK52" s="339" t="str">
        <f t="shared" ref="AK52" si="71">IF(AH52="","",IF(AF52&lt;=Q52,IF(AJ52=0%,"SIN INICIAR",IF(AJ52=100%,"TERMINADA",IF(AJ52&gt;0%,"EN PROCESO",IF(AJ52&lt;0%,"INCUMPLIDA"))))))</f>
        <v>EN PROCESO</v>
      </c>
      <c r="AL52" s="335" t="b">
        <f t="shared" ref="AL52" si="72">IF(AH52="","",IF(AF52&gt;=Q52,IF(AJ52&lt;100%,"INCUMPLIDA",IF(AJ52=100%,"TERMINADA EXTEMPORANEA"))))</f>
        <v>0</v>
      </c>
      <c r="AM52" s="362" t="str">
        <f t="shared" ref="AM52" si="73">IF(AH52="","",IF(AF52&lt;=Q52,AK52,IF(AF52&gt;=Q52,AL52)))</f>
        <v>EN PROCESO</v>
      </c>
      <c r="AN52" s="139" t="s">
        <v>1021</v>
      </c>
      <c r="AO52" s="360" t="s">
        <v>888</v>
      </c>
      <c r="AP52" s="92"/>
      <c r="AQ52" s="77" t="str">
        <f t="shared" si="61"/>
        <v/>
      </c>
      <c r="AR52" s="93"/>
      <c r="AS52" s="48" t="str">
        <f t="shared" si="8"/>
        <v/>
      </c>
      <c r="AT52" s="49" t="str">
        <f t="shared" si="9"/>
        <v/>
      </c>
      <c r="AU52" s="50" t="str">
        <f t="shared" si="10"/>
        <v/>
      </c>
      <c r="AV52" s="50" t="str">
        <f t="shared" si="11"/>
        <v/>
      </c>
      <c r="AW52" s="50" t="str">
        <f t="shared" si="12"/>
        <v/>
      </c>
      <c r="AX52" s="77"/>
      <c r="AY52" s="96"/>
      <c r="AZ52" s="92"/>
      <c r="BA52" s="77" t="str">
        <f t="shared" si="62"/>
        <v/>
      </c>
      <c r="BB52" s="93"/>
      <c r="BC52" s="48" t="str">
        <f t="shared" si="14"/>
        <v/>
      </c>
      <c r="BD52" s="49" t="str">
        <f t="shared" si="15"/>
        <v/>
      </c>
      <c r="BE52" s="50" t="str">
        <f t="shared" si="16"/>
        <v/>
      </c>
      <c r="BF52" s="50" t="str">
        <f t="shared" si="17"/>
        <v/>
      </c>
      <c r="BG52" s="50" t="str">
        <f t="shared" si="18"/>
        <v/>
      </c>
      <c r="BH52" s="77"/>
      <c r="BI52" s="94"/>
      <c r="BJ52" s="322" t="str">
        <f t="shared" si="63"/>
        <v>PENDIENTE</v>
      </c>
      <c r="BK52" s="97"/>
      <c r="BL52" s="98"/>
      <c r="BM52" s="324"/>
    </row>
    <row r="53" spans="1:65" ht="114.75" x14ac:dyDescent="0.25">
      <c r="A53" s="434">
        <v>56</v>
      </c>
      <c r="B53" s="46">
        <v>43088</v>
      </c>
      <c r="C53" s="44" t="s">
        <v>23</v>
      </c>
      <c r="D53" s="44" t="s">
        <v>220</v>
      </c>
      <c r="E53" s="46">
        <v>43069</v>
      </c>
      <c r="F53" s="44">
        <v>18</v>
      </c>
      <c r="G53" s="44" t="s">
        <v>236</v>
      </c>
      <c r="H53" s="401" t="s">
        <v>111</v>
      </c>
      <c r="I53" s="406" t="s">
        <v>393</v>
      </c>
      <c r="J53" s="44" t="s">
        <v>761</v>
      </c>
      <c r="K53" s="44">
        <v>2</v>
      </c>
      <c r="L53" s="44" t="s">
        <v>27</v>
      </c>
      <c r="M53" s="44" t="s">
        <v>363</v>
      </c>
      <c r="N53" s="45" t="s">
        <v>762</v>
      </c>
      <c r="O53" s="63">
        <v>1</v>
      </c>
      <c r="P53" s="46">
        <v>43136</v>
      </c>
      <c r="Q53" s="46">
        <v>43403</v>
      </c>
      <c r="R53" s="44" t="s">
        <v>129</v>
      </c>
      <c r="S53" s="44" t="str">
        <f>IF(R53="","",VLOOKUP(R53,[2]Datos.!$G$28:$H$50,2,FALSE))</f>
        <v>Secretario General</v>
      </c>
      <c r="T53" s="44" t="str">
        <f>IF(R53="","",VLOOKUP(R53,[2]Datos.!$J$28:$K$50,2,FALSE))</f>
        <v>Coordinador Jurídico</v>
      </c>
      <c r="U53" s="403" t="s">
        <v>529</v>
      </c>
      <c r="V53" s="388"/>
      <c r="W53" s="47"/>
      <c r="X53" s="43"/>
      <c r="Y53" s="48" t="str">
        <f t="shared" si="57"/>
        <v/>
      </c>
      <c r="Z53" s="49" t="str">
        <f t="shared" si="1"/>
        <v/>
      </c>
      <c r="AA53" s="50" t="str">
        <f t="shared" si="58"/>
        <v/>
      </c>
      <c r="AB53" s="50" t="str">
        <f t="shared" si="59"/>
        <v/>
      </c>
      <c r="AC53" s="118" t="str">
        <f t="shared" si="60"/>
        <v/>
      </c>
      <c r="AD53" s="122" t="s">
        <v>784</v>
      </c>
      <c r="AE53" s="115" t="s">
        <v>767</v>
      </c>
      <c r="AF53" s="350">
        <v>43343</v>
      </c>
      <c r="AG53" s="137" t="s">
        <v>904</v>
      </c>
      <c r="AH53" s="138">
        <v>0.5</v>
      </c>
      <c r="AI53" s="48">
        <f t="shared" ref="AI53" si="74">IF(AH53="","",IF(OR($K53=0,$K53="",AF53=""),"",AH53/$K53))</f>
        <v>0.25</v>
      </c>
      <c r="AJ53" s="351">
        <f t="shared" ref="AJ53" si="75">IF(OR($O53="",AI53=""),"",IF(OR($O53=0,AI53=0),0,IF((AI53*100%)/$O53&gt;100%,100%,(AI53*100%)/$O53)))</f>
        <v>0.25</v>
      </c>
      <c r="AK53" s="339" t="str">
        <f t="shared" ref="AK53" si="76">IF(AH53="","",IF(AF53&lt;=Q53,IF(AJ53=0%,"SIN INICIAR",IF(AJ53=100%,"TERMINADA",IF(AJ53&gt;0%,"EN PROCESO",IF(AJ53&lt;0%,"INCUMPLIDA"))))))</f>
        <v>EN PROCESO</v>
      </c>
      <c r="AL53" s="335" t="b">
        <f t="shared" ref="AL53" si="77">IF(AH53="","",IF(AF53&gt;=Q53,IF(AJ53&lt;100%,"INCUMPLIDA",IF(AJ53=100%,"TERMINADA EXTEMPORANEA"))))</f>
        <v>0</v>
      </c>
      <c r="AM53" s="362" t="str">
        <f t="shared" ref="AM53" si="78">IF(AH53="","",IF(AF53&lt;=Q53,AK53,IF(AF53&gt;=Q53,AL53)))</f>
        <v>EN PROCESO</v>
      </c>
      <c r="AN53" s="139" t="s">
        <v>1035</v>
      </c>
      <c r="AO53" s="360" t="s">
        <v>888</v>
      </c>
      <c r="AP53" s="92"/>
      <c r="AQ53" s="77" t="str">
        <f t="shared" si="61"/>
        <v/>
      </c>
      <c r="AR53" s="93"/>
      <c r="AS53" s="48" t="str">
        <f t="shared" si="8"/>
        <v/>
      </c>
      <c r="AT53" s="49" t="str">
        <f t="shared" si="9"/>
        <v/>
      </c>
      <c r="AU53" s="50" t="str">
        <f t="shared" si="10"/>
        <v/>
      </c>
      <c r="AV53" s="50" t="str">
        <f t="shared" si="11"/>
        <v/>
      </c>
      <c r="AW53" s="50" t="str">
        <f t="shared" si="12"/>
        <v/>
      </c>
      <c r="AX53" s="77"/>
      <c r="AY53" s="96"/>
      <c r="AZ53" s="92"/>
      <c r="BA53" s="77" t="str">
        <f t="shared" si="62"/>
        <v/>
      </c>
      <c r="BB53" s="93"/>
      <c r="BC53" s="48" t="str">
        <f t="shared" si="14"/>
        <v/>
      </c>
      <c r="BD53" s="49" t="str">
        <f t="shared" si="15"/>
        <v/>
      </c>
      <c r="BE53" s="50" t="str">
        <f t="shared" si="16"/>
        <v/>
      </c>
      <c r="BF53" s="50" t="str">
        <f t="shared" si="17"/>
        <v/>
      </c>
      <c r="BG53" s="50" t="str">
        <f t="shared" si="18"/>
        <v/>
      </c>
      <c r="BH53" s="77"/>
      <c r="BI53" s="94"/>
      <c r="BJ53" s="322" t="str">
        <f t="shared" si="63"/>
        <v>PENDIENTE</v>
      </c>
      <c r="BK53" s="97"/>
      <c r="BL53" s="98"/>
      <c r="BM53" s="324"/>
    </row>
    <row r="54" spans="1:65" s="81" customFormat="1" ht="242.25" x14ac:dyDescent="0.15">
      <c r="A54" s="434">
        <v>57</v>
      </c>
      <c r="B54" s="46">
        <v>43088</v>
      </c>
      <c r="C54" s="44" t="s">
        <v>23</v>
      </c>
      <c r="D54" s="44" t="s">
        <v>220</v>
      </c>
      <c r="E54" s="46">
        <v>43069</v>
      </c>
      <c r="F54" s="44">
        <v>19</v>
      </c>
      <c r="G54" s="44" t="s">
        <v>237</v>
      </c>
      <c r="H54" s="401" t="s">
        <v>111</v>
      </c>
      <c r="I54" s="406" t="s">
        <v>394</v>
      </c>
      <c r="J54" s="44" t="s">
        <v>395</v>
      </c>
      <c r="K54" s="44">
        <v>2</v>
      </c>
      <c r="L54" s="44" t="s">
        <v>27</v>
      </c>
      <c r="M54" s="44" t="s">
        <v>396</v>
      </c>
      <c r="N54" s="45" t="s">
        <v>397</v>
      </c>
      <c r="O54" s="63">
        <v>1</v>
      </c>
      <c r="P54" s="46">
        <v>43136</v>
      </c>
      <c r="Q54" s="46">
        <v>43465</v>
      </c>
      <c r="R54" s="44" t="s">
        <v>89</v>
      </c>
      <c r="S54" s="44" t="str">
        <f>IF(R54="","",VLOOKUP(R54,[2]Datos.!$G$28:$H$50,2,FALSE))</f>
        <v xml:space="preserve">Subdirector Administrativo </v>
      </c>
      <c r="T54" s="44" t="str">
        <f>IF(R54="","",VLOOKUP(R54,[2]Datos.!$J$28:$K$50,2,FALSE))</f>
        <v>Líder de Gestión Documental</v>
      </c>
      <c r="U54" s="403" t="s">
        <v>170</v>
      </c>
      <c r="V54" s="388"/>
      <c r="W54" s="52"/>
      <c r="X54" s="43"/>
      <c r="Y54" s="48" t="str">
        <f t="shared" si="57"/>
        <v/>
      </c>
      <c r="Z54" s="49" t="str">
        <f t="shared" si="1"/>
        <v/>
      </c>
      <c r="AA54" s="50" t="str">
        <f t="shared" si="58"/>
        <v/>
      </c>
      <c r="AB54" s="50" t="str">
        <f t="shared" si="59"/>
        <v/>
      </c>
      <c r="AC54" s="118" t="str">
        <f t="shared" si="60"/>
        <v/>
      </c>
      <c r="AD54" s="123" t="s">
        <v>800</v>
      </c>
      <c r="AE54" s="115" t="s">
        <v>778</v>
      </c>
      <c r="AF54" s="350">
        <v>43343</v>
      </c>
      <c r="AG54" s="137" t="s">
        <v>940</v>
      </c>
      <c r="AH54" s="138">
        <v>1</v>
      </c>
      <c r="AI54" s="48">
        <f t="shared" si="5"/>
        <v>0.5</v>
      </c>
      <c r="AJ54" s="351">
        <f t="shared" si="6"/>
        <v>0.5</v>
      </c>
      <c r="AK54" s="338" t="str">
        <f t="shared" si="20"/>
        <v>EN PROCESO</v>
      </c>
      <c r="AL54" s="334" t="b">
        <f t="shared" si="21"/>
        <v>0</v>
      </c>
      <c r="AM54" s="359" t="str">
        <f t="shared" si="22"/>
        <v>EN PROCESO</v>
      </c>
      <c r="AN54" s="137" t="s">
        <v>1018</v>
      </c>
      <c r="AO54" s="360" t="s">
        <v>778</v>
      </c>
      <c r="AP54" s="92"/>
      <c r="AQ54" s="77" t="str">
        <f t="shared" si="61"/>
        <v/>
      </c>
      <c r="AR54" s="93"/>
      <c r="AS54" s="48" t="str">
        <f t="shared" si="8"/>
        <v/>
      </c>
      <c r="AT54" s="49" t="str">
        <f t="shared" si="9"/>
        <v/>
      </c>
      <c r="AU54" s="50" t="str">
        <f t="shared" si="10"/>
        <v/>
      </c>
      <c r="AV54" s="50" t="str">
        <f t="shared" si="11"/>
        <v/>
      </c>
      <c r="AW54" s="50" t="str">
        <f t="shared" si="12"/>
        <v/>
      </c>
      <c r="AX54" s="77"/>
      <c r="AY54" s="96"/>
      <c r="AZ54" s="92"/>
      <c r="BA54" s="77" t="str">
        <f t="shared" si="62"/>
        <v/>
      </c>
      <c r="BB54" s="93"/>
      <c r="BC54" s="48" t="str">
        <f t="shared" si="14"/>
        <v/>
      </c>
      <c r="BD54" s="49" t="str">
        <f t="shared" si="15"/>
        <v/>
      </c>
      <c r="BE54" s="50" t="str">
        <f t="shared" si="16"/>
        <v/>
      </c>
      <c r="BF54" s="50" t="str">
        <f t="shared" si="17"/>
        <v/>
      </c>
      <c r="BG54" s="50" t="str">
        <f t="shared" si="18"/>
        <v/>
      </c>
      <c r="BH54" s="77"/>
      <c r="BI54" s="94"/>
      <c r="BJ54" s="322" t="str">
        <f t="shared" si="63"/>
        <v>PENDIENTE</v>
      </c>
      <c r="BK54" s="97"/>
      <c r="BL54" s="98"/>
      <c r="BM54" s="324"/>
    </row>
    <row r="55" spans="1:65" s="81" customFormat="1" ht="216.75" customHeight="1" x14ac:dyDescent="0.15">
      <c r="A55" s="434">
        <v>58</v>
      </c>
      <c r="B55" s="46">
        <v>43088</v>
      </c>
      <c r="C55" s="44" t="s">
        <v>23</v>
      </c>
      <c r="D55" s="44" t="s">
        <v>220</v>
      </c>
      <c r="E55" s="46">
        <v>43069</v>
      </c>
      <c r="F55" s="44">
        <v>20</v>
      </c>
      <c r="G55" s="44" t="s">
        <v>238</v>
      </c>
      <c r="H55" s="401" t="s">
        <v>111</v>
      </c>
      <c r="I55" s="406" t="s">
        <v>398</v>
      </c>
      <c r="J55" s="44" t="s">
        <v>399</v>
      </c>
      <c r="K55" s="44">
        <v>2</v>
      </c>
      <c r="L55" s="44" t="s">
        <v>27</v>
      </c>
      <c r="M55" s="44" t="s">
        <v>382</v>
      </c>
      <c r="N55" s="45" t="s">
        <v>372</v>
      </c>
      <c r="O55" s="63">
        <v>1</v>
      </c>
      <c r="P55" s="46">
        <v>43136</v>
      </c>
      <c r="Q55" s="46">
        <v>43312</v>
      </c>
      <c r="R55" s="44" t="s">
        <v>80</v>
      </c>
      <c r="S55" s="44" t="str">
        <f>IF(R55="","",VLOOKUP(R55,[2]Datos.!$G$28:$H$50,2,FALSE))</f>
        <v>Director Operativo</v>
      </c>
      <c r="T55" s="44" t="str">
        <f>IF(R55="","",VLOOKUP(R55,[2]Datos.!$J$28:$K$50,2,FALSE))</f>
        <v>Director Operativo</v>
      </c>
      <c r="U55" s="403" t="s">
        <v>170</v>
      </c>
      <c r="V55" s="388"/>
      <c r="W55" s="52"/>
      <c r="X55" s="43"/>
      <c r="Y55" s="48" t="str">
        <f t="shared" si="57"/>
        <v/>
      </c>
      <c r="Z55" s="49" t="str">
        <f t="shared" si="1"/>
        <v/>
      </c>
      <c r="AA55" s="50" t="str">
        <f t="shared" si="58"/>
        <v/>
      </c>
      <c r="AB55" s="50" t="str">
        <f t="shared" si="59"/>
        <v/>
      </c>
      <c r="AC55" s="118" t="str">
        <f t="shared" si="60"/>
        <v/>
      </c>
      <c r="AD55" s="123" t="s">
        <v>801</v>
      </c>
      <c r="AE55" s="115" t="s">
        <v>778</v>
      </c>
      <c r="AF55" s="350">
        <v>43343</v>
      </c>
      <c r="AG55" s="137" t="s">
        <v>844</v>
      </c>
      <c r="AH55" s="138">
        <v>2</v>
      </c>
      <c r="AI55" s="48">
        <f t="shared" si="5"/>
        <v>1</v>
      </c>
      <c r="AJ55" s="351">
        <f t="shared" si="6"/>
        <v>1</v>
      </c>
      <c r="AK55" s="338" t="str">
        <f>IF(AH55="","",IF(AF55&gt;Q55,IF(AJ55=0%,"SIN INICIAR",IF(AJ55=100%,"TERMINADA",IF(AJ55&gt;0%,"EN PROCESO",IF(AJ55&lt;0%,"INCUMPLIDA"))))))</f>
        <v>TERMINADA</v>
      </c>
      <c r="AL55" s="334" t="b">
        <f>IF(AH55="","",IF(AF55&lt;Q55,IF(AJ55&lt;100%,"INCUMPLIDA",IF(AJ55=100%,"TERMINADA EXTEMPORANEA"))))</f>
        <v>0</v>
      </c>
      <c r="AM55" s="359" t="str">
        <f>IF(AH55="","",IF(AF55&gt;Q55,AK55,IF(AF55&lt;=Q55,AL55)))</f>
        <v>TERMINADA</v>
      </c>
      <c r="AN55" s="139" t="s">
        <v>1036</v>
      </c>
      <c r="AO55" s="360" t="s">
        <v>821</v>
      </c>
      <c r="AP55" s="92"/>
      <c r="AQ55" s="77" t="str">
        <f t="shared" si="61"/>
        <v/>
      </c>
      <c r="AR55" s="93"/>
      <c r="AS55" s="48" t="str">
        <f t="shared" si="8"/>
        <v/>
      </c>
      <c r="AT55" s="49" t="str">
        <f t="shared" si="9"/>
        <v/>
      </c>
      <c r="AU55" s="50" t="str">
        <f t="shared" si="10"/>
        <v/>
      </c>
      <c r="AV55" s="50" t="str">
        <f t="shared" si="11"/>
        <v/>
      </c>
      <c r="AW55" s="50" t="str">
        <f t="shared" si="12"/>
        <v/>
      </c>
      <c r="AX55" s="77"/>
      <c r="AY55" s="96"/>
      <c r="AZ55" s="92"/>
      <c r="BA55" s="77" t="str">
        <f t="shared" si="62"/>
        <v/>
      </c>
      <c r="BB55" s="93"/>
      <c r="BC55" s="48" t="str">
        <f t="shared" si="14"/>
        <v/>
      </c>
      <c r="BD55" s="49" t="str">
        <f t="shared" si="15"/>
        <v/>
      </c>
      <c r="BE55" s="50" t="str">
        <f t="shared" si="16"/>
        <v/>
      </c>
      <c r="BF55" s="50" t="str">
        <f t="shared" si="17"/>
        <v/>
      </c>
      <c r="BG55" s="50" t="str">
        <f t="shared" si="18"/>
        <v/>
      </c>
      <c r="BH55" s="77"/>
      <c r="BI55" s="94"/>
      <c r="BJ55" s="322" t="str">
        <f t="shared" si="63"/>
        <v>CUMPLIDA</v>
      </c>
      <c r="BK55" s="97" t="s">
        <v>983</v>
      </c>
      <c r="BL55" s="98" t="s">
        <v>757</v>
      </c>
      <c r="BM55" s="324" t="s">
        <v>769</v>
      </c>
    </row>
    <row r="56" spans="1:65" s="158" customFormat="1" ht="331.5" x14ac:dyDescent="0.25">
      <c r="A56" s="436">
        <v>59</v>
      </c>
      <c r="B56" s="46">
        <v>43088</v>
      </c>
      <c r="C56" s="44" t="s">
        <v>23</v>
      </c>
      <c r="D56" s="44" t="s">
        <v>220</v>
      </c>
      <c r="E56" s="46">
        <v>43069</v>
      </c>
      <c r="F56" s="44">
        <v>21</v>
      </c>
      <c r="G56" s="44" t="s">
        <v>239</v>
      </c>
      <c r="H56" s="401" t="s">
        <v>111</v>
      </c>
      <c r="I56" s="406" t="s">
        <v>400</v>
      </c>
      <c r="J56" s="44" t="s">
        <v>401</v>
      </c>
      <c r="K56" s="44">
        <v>3</v>
      </c>
      <c r="L56" s="44" t="s">
        <v>27</v>
      </c>
      <c r="M56" s="44" t="s">
        <v>366</v>
      </c>
      <c r="N56" s="45" t="s">
        <v>402</v>
      </c>
      <c r="O56" s="63">
        <v>1</v>
      </c>
      <c r="P56" s="46">
        <v>43136</v>
      </c>
      <c r="Q56" s="46">
        <v>43220</v>
      </c>
      <c r="R56" s="44" t="s">
        <v>81</v>
      </c>
      <c r="S56" s="44" t="str">
        <f>IF(R56="","",VLOOKUP(R56,[2]Datos.!$G$28:$H$50,2,FALSE))</f>
        <v>Secretario General</v>
      </c>
      <c r="T56" s="44" t="str">
        <f>IF(R56="","",VLOOKUP(R56,[2]Datos.!$J$28:$K$50,2,FALSE))</f>
        <v>Secretario General</v>
      </c>
      <c r="U56" s="401" t="s">
        <v>170</v>
      </c>
      <c r="V56" s="388"/>
      <c r="W56" s="52"/>
      <c r="X56" s="44"/>
      <c r="Y56" s="48" t="str">
        <f t="shared" si="57"/>
        <v/>
      </c>
      <c r="Z56" s="49" t="str">
        <f t="shared" si="1"/>
        <v/>
      </c>
      <c r="AA56" s="50" t="str">
        <f t="shared" si="58"/>
        <v/>
      </c>
      <c r="AB56" s="50" t="str">
        <f t="shared" si="59"/>
        <v/>
      </c>
      <c r="AC56" s="118" t="str">
        <f t="shared" si="60"/>
        <v/>
      </c>
      <c r="AD56" s="126" t="s">
        <v>802</v>
      </c>
      <c r="AE56" s="116" t="s">
        <v>778</v>
      </c>
      <c r="AF56" s="350">
        <v>43343</v>
      </c>
      <c r="AG56" s="137" t="s">
        <v>890</v>
      </c>
      <c r="AH56" s="138">
        <v>3</v>
      </c>
      <c r="AI56" s="48">
        <f t="shared" si="5"/>
        <v>1</v>
      </c>
      <c r="AJ56" s="351">
        <f t="shared" si="6"/>
        <v>1</v>
      </c>
      <c r="AK56" s="339" t="b">
        <f t="shared" si="20"/>
        <v>0</v>
      </c>
      <c r="AL56" s="335" t="str">
        <f t="shared" si="21"/>
        <v>TERMINADA EXTEMPORANEA</v>
      </c>
      <c r="AM56" s="363" t="str">
        <f t="shared" si="22"/>
        <v>TERMINADA EXTEMPORANEA</v>
      </c>
      <c r="AN56" s="139" t="s">
        <v>941</v>
      </c>
      <c r="AO56" s="360" t="s">
        <v>888</v>
      </c>
      <c r="AP56" s="92"/>
      <c r="AQ56" s="77" t="str">
        <f t="shared" si="61"/>
        <v/>
      </c>
      <c r="AR56" s="93"/>
      <c r="AS56" s="48" t="str">
        <f t="shared" si="8"/>
        <v/>
      </c>
      <c r="AT56" s="49" t="str">
        <f t="shared" si="9"/>
        <v/>
      </c>
      <c r="AU56" s="50" t="str">
        <f t="shared" si="10"/>
        <v/>
      </c>
      <c r="AV56" s="50" t="str">
        <f t="shared" si="11"/>
        <v/>
      </c>
      <c r="AW56" s="50" t="str">
        <f t="shared" si="12"/>
        <v/>
      </c>
      <c r="AX56" s="77"/>
      <c r="AY56" s="96"/>
      <c r="AZ56" s="92"/>
      <c r="BA56" s="77" t="str">
        <f t="shared" si="62"/>
        <v/>
      </c>
      <c r="BB56" s="93"/>
      <c r="BC56" s="48" t="str">
        <f t="shared" si="14"/>
        <v/>
      </c>
      <c r="BD56" s="49" t="str">
        <f t="shared" si="15"/>
        <v/>
      </c>
      <c r="BE56" s="50" t="str">
        <f t="shared" si="16"/>
        <v/>
      </c>
      <c r="BF56" s="50" t="str">
        <f t="shared" si="17"/>
        <v/>
      </c>
      <c r="BG56" s="50" t="str">
        <f t="shared" si="18"/>
        <v/>
      </c>
      <c r="BH56" s="77"/>
      <c r="BI56" s="94"/>
      <c r="BJ56" s="322" t="str">
        <f t="shared" si="63"/>
        <v>CUMPLIDA</v>
      </c>
      <c r="BK56" s="97" t="s">
        <v>986</v>
      </c>
      <c r="BL56" s="97" t="s">
        <v>757</v>
      </c>
      <c r="BM56" s="325" t="s">
        <v>769</v>
      </c>
    </row>
    <row r="57" spans="1:65" ht="140.25" x14ac:dyDescent="0.25">
      <c r="A57" s="434">
        <v>60</v>
      </c>
      <c r="B57" s="46">
        <v>43088</v>
      </c>
      <c r="C57" s="44" t="s">
        <v>23</v>
      </c>
      <c r="D57" s="44" t="s">
        <v>220</v>
      </c>
      <c r="E57" s="46">
        <v>43069</v>
      </c>
      <c r="F57" s="44">
        <v>22</v>
      </c>
      <c r="G57" s="44" t="s">
        <v>240</v>
      </c>
      <c r="H57" s="401" t="s">
        <v>111</v>
      </c>
      <c r="I57" s="406" t="s">
        <v>390</v>
      </c>
      <c r="J57" s="44" t="s">
        <v>391</v>
      </c>
      <c r="K57" s="44">
        <v>4</v>
      </c>
      <c r="L57" s="44" t="s">
        <v>27</v>
      </c>
      <c r="M57" s="44" t="s">
        <v>382</v>
      </c>
      <c r="N57" s="45" t="s">
        <v>392</v>
      </c>
      <c r="O57" s="63">
        <v>1</v>
      </c>
      <c r="P57" s="46">
        <v>43136</v>
      </c>
      <c r="Q57" s="46">
        <v>43439</v>
      </c>
      <c r="R57" s="44" t="s">
        <v>129</v>
      </c>
      <c r="S57" s="44" t="str">
        <f>IF(R57="","",VLOOKUP(R57,[2]Datos.!$G$28:$H$50,2,FALSE))</f>
        <v>Secretario General</v>
      </c>
      <c r="T57" s="44" t="str">
        <f>IF(R57="","",VLOOKUP(R57,[2]Datos.!$J$28:$K$50,2,FALSE))</f>
        <v>Coordinador Jurídico</v>
      </c>
      <c r="U57" s="403" t="s">
        <v>170</v>
      </c>
      <c r="V57" s="388"/>
      <c r="W57" s="47"/>
      <c r="X57" s="43"/>
      <c r="Y57" s="48" t="str">
        <f t="shared" si="57"/>
        <v/>
      </c>
      <c r="Z57" s="49" t="str">
        <f t="shared" si="1"/>
        <v/>
      </c>
      <c r="AA57" s="50" t="str">
        <f t="shared" si="58"/>
        <v/>
      </c>
      <c r="AB57" s="50" t="str">
        <f t="shared" si="59"/>
        <v/>
      </c>
      <c r="AC57" s="118" t="str">
        <f t="shared" si="60"/>
        <v/>
      </c>
      <c r="AD57" s="123" t="s">
        <v>783</v>
      </c>
      <c r="AE57" s="115" t="s">
        <v>767</v>
      </c>
      <c r="AF57" s="350">
        <v>43343</v>
      </c>
      <c r="AG57" s="137" t="s">
        <v>903</v>
      </c>
      <c r="AH57" s="138">
        <v>1</v>
      </c>
      <c r="AI57" s="48">
        <f t="shared" si="5"/>
        <v>0.25</v>
      </c>
      <c r="AJ57" s="351">
        <f t="shared" si="6"/>
        <v>0.25</v>
      </c>
      <c r="AK57" s="339" t="str">
        <f t="shared" si="20"/>
        <v>EN PROCESO</v>
      </c>
      <c r="AL57" s="335" t="b">
        <f t="shared" si="21"/>
        <v>0</v>
      </c>
      <c r="AM57" s="362" t="str">
        <f t="shared" si="22"/>
        <v>EN PROCESO</v>
      </c>
      <c r="AN57" s="139" t="s">
        <v>1021</v>
      </c>
      <c r="AO57" s="360" t="s">
        <v>888</v>
      </c>
      <c r="AP57" s="92"/>
      <c r="AQ57" s="77" t="str">
        <f t="shared" si="61"/>
        <v/>
      </c>
      <c r="AR57" s="93"/>
      <c r="AS57" s="48" t="str">
        <f t="shared" si="8"/>
        <v/>
      </c>
      <c r="AT57" s="49" t="str">
        <f t="shared" si="9"/>
        <v/>
      </c>
      <c r="AU57" s="50" t="str">
        <f t="shared" si="10"/>
        <v/>
      </c>
      <c r="AV57" s="50" t="str">
        <f t="shared" si="11"/>
        <v/>
      </c>
      <c r="AW57" s="50" t="str">
        <f t="shared" si="12"/>
        <v/>
      </c>
      <c r="AX57" s="77"/>
      <c r="AY57" s="96"/>
      <c r="AZ57" s="92"/>
      <c r="BA57" s="77" t="str">
        <f t="shared" si="62"/>
        <v/>
      </c>
      <c r="BB57" s="93"/>
      <c r="BC57" s="48" t="str">
        <f t="shared" si="14"/>
        <v/>
      </c>
      <c r="BD57" s="49" t="str">
        <f t="shared" si="15"/>
        <v/>
      </c>
      <c r="BE57" s="50" t="str">
        <f t="shared" si="16"/>
        <v/>
      </c>
      <c r="BF57" s="50" t="str">
        <f t="shared" si="17"/>
        <v/>
      </c>
      <c r="BG57" s="50" t="str">
        <f t="shared" si="18"/>
        <v/>
      </c>
      <c r="BH57" s="77"/>
      <c r="BI57" s="94"/>
      <c r="BJ57" s="322" t="str">
        <f t="shared" si="63"/>
        <v>PENDIENTE</v>
      </c>
      <c r="BK57" s="97"/>
      <c r="BL57" s="98"/>
      <c r="BM57" s="324"/>
    </row>
    <row r="58" spans="1:65" ht="118.5" customHeight="1" x14ac:dyDescent="0.25">
      <c r="A58" s="434">
        <v>62</v>
      </c>
      <c r="B58" s="46">
        <v>43088</v>
      </c>
      <c r="C58" s="44" t="s">
        <v>23</v>
      </c>
      <c r="D58" s="44" t="s">
        <v>220</v>
      </c>
      <c r="E58" s="46">
        <v>43069</v>
      </c>
      <c r="F58" s="44">
        <v>24</v>
      </c>
      <c r="G58" s="44" t="s">
        <v>241</v>
      </c>
      <c r="H58" s="401" t="s">
        <v>111</v>
      </c>
      <c r="I58" s="406" t="s">
        <v>380</v>
      </c>
      <c r="J58" s="44" t="s">
        <v>381</v>
      </c>
      <c r="K58" s="44">
        <v>2</v>
      </c>
      <c r="L58" s="44" t="s">
        <v>27</v>
      </c>
      <c r="M58" s="44" t="s">
        <v>382</v>
      </c>
      <c r="N58" s="45" t="s">
        <v>383</v>
      </c>
      <c r="O58" s="63">
        <v>1</v>
      </c>
      <c r="P58" s="46">
        <v>43136</v>
      </c>
      <c r="Q58" s="46">
        <v>43403</v>
      </c>
      <c r="R58" s="44" t="s">
        <v>129</v>
      </c>
      <c r="S58" s="44" t="str">
        <f>IF(R58="","",VLOOKUP(R58,[2]Datos.!$G$28:$H$50,2,FALSE))</f>
        <v>Secretario General</v>
      </c>
      <c r="T58" s="44" t="str">
        <f>IF(R58="","",VLOOKUP(R58,[2]Datos.!$J$28:$K$50,2,FALSE))</f>
        <v>Coordinador Jurídico</v>
      </c>
      <c r="U58" s="403" t="s">
        <v>170</v>
      </c>
      <c r="V58" s="388"/>
      <c r="W58" s="47"/>
      <c r="X58" s="43"/>
      <c r="Y58" s="48" t="str">
        <f t="shared" si="57"/>
        <v/>
      </c>
      <c r="Z58" s="49" t="str">
        <f t="shared" si="1"/>
        <v/>
      </c>
      <c r="AA58" s="50" t="str">
        <f t="shared" si="58"/>
        <v/>
      </c>
      <c r="AB58" s="50" t="str">
        <f t="shared" si="59"/>
        <v/>
      </c>
      <c r="AC58" s="118" t="str">
        <f t="shared" si="60"/>
        <v/>
      </c>
      <c r="AD58" s="123" t="s">
        <v>803</v>
      </c>
      <c r="AE58" s="115" t="s">
        <v>767</v>
      </c>
      <c r="AF58" s="350">
        <v>43343</v>
      </c>
      <c r="AG58" s="137" t="s">
        <v>905</v>
      </c>
      <c r="AH58" s="138">
        <v>0.5</v>
      </c>
      <c r="AI58" s="48">
        <f t="shared" ref="AI58" si="79">IF(AH58="","",IF(OR($K58=0,$K58="",AF58=""),"",AH58/$K58))</f>
        <v>0.25</v>
      </c>
      <c r="AJ58" s="351">
        <f t="shared" ref="AJ58" si="80">IF(OR($O58="",AI58=""),"",IF(OR($O58=0,AI58=0),0,IF((AI58*100%)/$O58&gt;100%,100%,(AI58*100%)/$O58)))</f>
        <v>0.25</v>
      </c>
      <c r="AK58" s="339" t="str">
        <f t="shared" ref="AK58" si="81">IF(AH58="","",IF(AF58&lt;=Q58,IF(AJ58=0%,"SIN INICIAR",IF(AJ58=100%,"TERMINADA",IF(AJ58&gt;0%,"EN PROCESO",IF(AJ58&lt;0%,"INCUMPLIDA"))))))</f>
        <v>EN PROCESO</v>
      </c>
      <c r="AL58" s="335" t="b">
        <f t="shared" ref="AL58" si="82">IF(AH58="","",IF(AF58&gt;=Q58,IF(AJ58&lt;100%,"INCUMPLIDA",IF(AJ58=100%,"TERMINADA EXTEMPORANEA"))))</f>
        <v>0</v>
      </c>
      <c r="AM58" s="362" t="str">
        <f t="shared" ref="AM58" si="83">IF(AH58="","",IF(AF58&lt;=Q58,AK58,IF(AF58&gt;=Q58,AL58)))</f>
        <v>EN PROCESO</v>
      </c>
      <c r="AN58" s="139" t="s">
        <v>1035</v>
      </c>
      <c r="AO58" s="360" t="s">
        <v>888</v>
      </c>
      <c r="AP58" s="92"/>
      <c r="AQ58" s="77" t="str">
        <f t="shared" si="61"/>
        <v/>
      </c>
      <c r="AR58" s="93"/>
      <c r="AS58" s="48" t="str">
        <f t="shared" si="8"/>
        <v/>
      </c>
      <c r="AT58" s="49" t="str">
        <f t="shared" si="9"/>
        <v/>
      </c>
      <c r="AU58" s="50" t="str">
        <f t="shared" si="10"/>
        <v/>
      </c>
      <c r="AV58" s="50" t="str">
        <f t="shared" si="11"/>
        <v/>
      </c>
      <c r="AW58" s="50" t="str">
        <f t="shared" si="12"/>
        <v/>
      </c>
      <c r="AX58" s="77"/>
      <c r="AY58" s="96"/>
      <c r="AZ58" s="92"/>
      <c r="BA58" s="77" t="str">
        <f t="shared" si="62"/>
        <v/>
      </c>
      <c r="BB58" s="93"/>
      <c r="BC58" s="48" t="str">
        <f t="shared" si="14"/>
        <v/>
      </c>
      <c r="BD58" s="49" t="str">
        <f t="shared" si="15"/>
        <v/>
      </c>
      <c r="BE58" s="50" t="str">
        <f t="shared" si="16"/>
        <v/>
      </c>
      <c r="BF58" s="50" t="str">
        <f t="shared" si="17"/>
        <v/>
      </c>
      <c r="BG58" s="50" t="str">
        <f t="shared" si="18"/>
        <v/>
      </c>
      <c r="BH58" s="77"/>
      <c r="BI58" s="94"/>
      <c r="BJ58" s="322" t="str">
        <f t="shared" si="63"/>
        <v>PENDIENTE</v>
      </c>
      <c r="BK58" s="97"/>
      <c r="BL58" s="98"/>
      <c r="BM58" s="324"/>
    </row>
    <row r="59" spans="1:65" ht="168.75" x14ac:dyDescent="0.25">
      <c r="A59" s="434">
        <v>64</v>
      </c>
      <c r="B59" s="58">
        <v>43098</v>
      </c>
      <c r="C59" s="43" t="s">
        <v>23</v>
      </c>
      <c r="D59" s="44" t="s">
        <v>242</v>
      </c>
      <c r="E59" s="58">
        <v>43098</v>
      </c>
      <c r="F59" s="43">
        <v>1</v>
      </c>
      <c r="G59" s="65" t="s">
        <v>243</v>
      </c>
      <c r="H59" s="403" t="s">
        <v>115</v>
      </c>
      <c r="I59" s="406" t="s">
        <v>403</v>
      </c>
      <c r="J59" s="44" t="s">
        <v>352</v>
      </c>
      <c r="K59" s="43">
        <v>6</v>
      </c>
      <c r="L59" s="43" t="s">
        <v>27</v>
      </c>
      <c r="M59" s="43" t="s">
        <v>349</v>
      </c>
      <c r="N59" s="43" t="s">
        <v>404</v>
      </c>
      <c r="O59" s="57">
        <v>1</v>
      </c>
      <c r="P59" s="58">
        <v>43144</v>
      </c>
      <c r="Q59" s="58">
        <v>43447</v>
      </c>
      <c r="R59" s="43" t="s">
        <v>129</v>
      </c>
      <c r="S59" s="44" t="str">
        <f>IF(R59="","",VLOOKUP(R59,[2]Datos.!$G$28:$H$50,2,FALSE))</f>
        <v>Secretario General</v>
      </c>
      <c r="T59" s="44" t="str">
        <f>IF(R59="","",VLOOKUP(R59,[2]Datos.!$J$28:$K$50,2,FALSE))</f>
        <v>Coordinador Jurídico</v>
      </c>
      <c r="U59" s="403" t="s">
        <v>529</v>
      </c>
      <c r="V59" s="388"/>
      <c r="W59" s="47"/>
      <c r="X59" s="43"/>
      <c r="Y59" s="48" t="str">
        <f t="shared" si="57"/>
        <v/>
      </c>
      <c r="Z59" s="49" t="str">
        <f t="shared" si="1"/>
        <v/>
      </c>
      <c r="AA59" s="50" t="str">
        <f t="shared" si="58"/>
        <v/>
      </c>
      <c r="AB59" s="50" t="str">
        <f t="shared" si="59"/>
        <v/>
      </c>
      <c r="AC59" s="118" t="str">
        <f t="shared" si="60"/>
        <v/>
      </c>
      <c r="AD59" s="123" t="s">
        <v>783</v>
      </c>
      <c r="AE59" s="115" t="s">
        <v>767</v>
      </c>
      <c r="AF59" s="350">
        <v>43343</v>
      </c>
      <c r="AG59" s="139" t="s">
        <v>906</v>
      </c>
      <c r="AH59" s="138">
        <v>1</v>
      </c>
      <c r="AI59" s="48">
        <f t="shared" ref="AI59" si="84">IF(AH59="","",IF(OR($K59=0,$K59="",AF59=""),"",AH59/$K59))</f>
        <v>0.16666666666666666</v>
      </c>
      <c r="AJ59" s="351">
        <f t="shared" ref="AJ59" si="85">IF(OR($O59="",AI59=""),"",IF(OR($O59=0,AI59=0),0,IF((AI59*100%)/$O59&gt;100%,100%,(AI59*100%)/$O59)))</f>
        <v>0.16666666666666666</v>
      </c>
      <c r="AK59" s="339" t="str">
        <f t="shared" ref="AK59" si="86">IF(AH59="","",IF(AF59&lt;=Q59,IF(AJ59=0%,"SIN INICIAR",IF(AJ59=100%,"TERMINADA",IF(AJ59&gt;0%,"EN PROCESO",IF(AJ59&lt;0%,"INCUMPLIDA"))))))</f>
        <v>EN PROCESO</v>
      </c>
      <c r="AL59" s="335" t="b">
        <f t="shared" ref="AL59" si="87">IF(AH59="","",IF(AF59&gt;=Q59,IF(AJ59&lt;100%,"INCUMPLIDA",IF(AJ59=100%,"TERMINADA EXTEMPORANEA"))))</f>
        <v>0</v>
      </c>
      <c r="AM59" s="362" t="str">
        <f t="shared" ref="AM59" si="88">IF(AH59="","",IF(AF59&lt;=Q59,AK59,IF(AF59&gt;=Q59,AL59)))</f>
        <v>EN PROCESO</v>
      </c>
      <c r="AN59" s="139" t="s">
        <v>1023</v>
      </c>
      <c r="AO59" s="360" t="s">
        <v>888</v>
      </c>
      <c r="AP59" s="92"/>
      <c r="AQ59" s="77" t="str">
        <f t="shared" si="61"/>
        <v/>
      </c>
      <c r="AR59" s="93"/>
      <c r="AS59" s="48" t="str">
        <f t="shared" si="8"/>
        <v/>
      </c>
      <c r="AT59" s="49" t="str">
        <f t="shared" si="9"/>
        <v/>
      </c>
      <c r="AU59" s="50" t="str">
        <f t="shared" si="10"/>
        <v/>
      </c>
      <c r="AV59" s="50" t="str">
        <f t="shared" si="11"/>
        <v/>
      </c>
      <c r="AW59" s="50" t="str">
        <f t="shared" si="12"/>
        <v/>
      </c>
      <c r="AX59" s="77"/>
      <c r="AY59" s="96"/>
      <c r="AZ59" s="92"/>
      <c r="BA59" s="77" t="str">
        <f t="shared" si="62"/>
        <v/>
      </c>
      <c r="BB59" s="93"/>
      <c r="BC59" s="48" t="str">
        <f t="shared" si="14"/>
        <v/>
      </c>
      <c r="BD59" s="49" t="str">
        <f t="shared" si="15"/>
        <v/>
      </c>
      <c r="BE59" s="50" t="str">
        <f t="shared" si="16"/>
        <v/>
      </c>
      <c r="BF59" s="50" t="str">
        <f t="shared" si="17"/>
        <v/>
      </c>
      <c r="BG59" s="50" t="str">
        <f t="shared" si="18"/>
        <v/>
      </c>
      <c r="BH59" s="77"/>
      <c r="BI59" s="94"/>
      <c r="BJ59" s="322" t="str">
        <f t="shared" si="63"/>
        <v>PENDIENTE</v>
      </c>
      <c r="BK59" s="97"/>
      <c r="BL59" s="98"/>
      <c r="BM59" s="324"/>
    </row>
    <row r="60" spans="1:65" s="158" customFormat="1" ht="168.75" x14ac:dyDescent="0.25">
      <c r="A60" s="436">
        <v>65</v>
      </c>
      <c r="B60" s="46">
        <v>43098</v>
      </c>
      <c r="C60" s="44" t="s">
        <v>23</v>
      </c>
      <c r="D60" s="44" t="s">
        <v>242</v>
      </c>
      <c r="E60" s="46">
        <v>43098</v>
      </c>
      <c r="F60" s="44">
        <v>1</v>
      </c>
      <c r="G60" s="155" t="s">
        <v>243</v>
      </c>
      <c r="H60" s="401" t="s">
        <v>115</v>
      </c>
      <c r="I60" s="406" t="s">
        <v>403</v>
      </c>
      <c r="J60" s="44" t="s">
        <v>581</v>
      </c>
      <c r="K60" s="44">
        <v>2</v>
      </c>
      <c r="L60" s="44" t="s">
        <v>27</v>
      </c>
      <c r="M60" s="44" t="s">
        <v>349</v>
      </c>
      <c r="N60" s="44" t="s">
        <v>582</v>
      </c>
      <c r="O60" s="63">
        <v>1</v>
      </c>
      <c r="P60" s="46">
        <v>43144</v>
      </c>
      <c r="Q60" s="46">
        <v>43404</v>
      </c>
      <c r="R60" s="44" t="s">
        <v>129</v>
      </c>
      <c r="S60" s="44" t="str">
        <f>IF(R60="","",VLOOKUP(R60,[2]Datos.!$G$28:$H$50,2,FALSE))</f>
        <v>Secretario General</v>
      </c>
      <c r="T60" s="44" t="str">
        <f>IF(R60="","",VLOOKUP(R60,[2]Datos.!$J$28:$K$50,2,FALSE))</f>
        <v>Coordinador Jurídico</v>
      </c>
      <c r="U60" s="401" t="s">
        <v>170</v>
      </c>
      <c r="V60" s="388"/>
      <c r="W60" s="47"/>
      <c r="X60" s="43"/>
      <c r="Y60" s="48" t="str">
        <f t="shared" si="57"/>
        <v/>
      </c>
      <c r="Z60" s="49" t="str">
        <f t="shared" si="1"/>
        <v/>
      </c>
      <c r="AA60" s="50" t="str">
        <f t="shared" si="58"/>
        <v/>
      </c>
      <c r="AB60" s="50" t="str">
        <f t="shared" si="59"/>
        <v/>
      </c>
      <c r="AC60" s="118" t="str">
        <f t="shared" si="60"/>
        <v/>
      </c>
      <c r="AD60" s="126" t="s">
        <v>784</v>
      </c>
      <c r="AE60" s="116" t="s">
        <v>767</v>
      </c>
      <c r="AF60" s="350">
        <v>43343</v>
      </c>
      <c r="AG60" s="137" t="s">
        <v>907</v>
      </c>
      <c r="AH60" s="138">
        <v>1</v>
      </c>
      <c r="AI60" s="48">
        <f t="shared" ref="AI60:AI62" si="89">IF(AH60="","",IF(OR($K60=0,$K60="",AF60=""),"",AH60/$K60))</f>
        <v>0.5</v>
      </c>
      <c r="AJ60" s="351">
        <f t="shared" ref="AJ60:AJ62" si="90">IF(OR($O60="",AI60=""),"",IF(OR($O60=0,AI60=0),0,IF((AI60*100%)/$O60&gt;100%,100%,(AI60*100%)/$O60)))</f>
        <v>0.5</v>
      </c>
      <c r="AK60" s="339" t="str">
        <f t="shared" ref="AK60:AK62" si="91">IF(AH60="","",IF(AF60&lt;=Q60,IF(AJ60=0%,"SIN INICIAR",IF(AJ60=100%,"TERMINADA",IF(AJ60&gt;0%,"EN PROCESO",IF(AJ60&lt;0%,"INCUMPLIDA"))))))</f>
        <v>EN PROCESO</v>
      </c>
      <c r="AL60" s="335" t="b">
        <f t="shared" ref="AL60:AL62" si="92">IF(AH60="","",IF(AF60&gt;=Q60,IF(AJ60&lt;100%,"INCUMPLIDA",IF(AJ60=100%,"TERMINADA EXTEMPORANEA"))))</f>
        <v>0</v>
      </c>
      <c r="AM60" s="362" t="str">
        <f t="shared" ref="AM60:AM62" si="93">IF(AH60="","",IF(AF60&lt;=Q60,AK60,IF(AF60&gt;=Q60,AL60)))</f>
        <v>EN PROCESO</v>
      </c>
      <c r="AN60" s="139" t="s">
        <v>1022</v>
      </c>
      <c r="AO60" s="360" t="s">
        <v>888</v>
      </c>
      <c r="AP60" s="92"/>
      <c r="AQ60" s="77" t="str">
        <f t="shared" si="61"/>
        <v/>
      </c>
      <c r="AR60" s="93"/>
      <c r="AS60" s="48" t="str">
        <f t="shared" si="8"/>
        <v/>
      </c>
      <c r="AT60" s="49" t="str">
        <f t="shared" si="9"/>
        <v/>
      </c>
      <c r="AU60" s="50" t="str">
        <f t="shared" si="10"/>
        <v/>
      </c>
      <c r="AV60" s="50" t="str">
        <f t="shared" si="11"/>
        <v/>
      </c>
      <c r="AW60" s="50" t="str">
        <f t="shared" si="12"/>
        <v/>
      </c>
      <c r="AX60" s="77"/>
      <c r="AY60" s="96"/>
      <c r="AZ60" s="92"/>
      <c r="BA60" s="77" t="str">
        <f t="shared" si="62"/>
        <v/>
      </c>
      <c r="BB60" s="93"/>
      <c r="BC60" s="48" t="str">
        <f t="shared" si="14"/>
        <v/>
      </c>
      <c r="BD60" s="49" t="str">
        <f t="shared" si="15"/>
        <v/>
      </c>
      <c r="BE60" s="50" t="str">
        <f t="shared" si="16"/>
        <v/>
      </c>
      <c r="BF60" s="50" t="str">
        <f t="shared" si="17"/>
        <v/>
      </c>
      <c r="BG60" s="50" t="str">
        <f t="shared" si="18"/>
        <v/>
      </c>
      <c r="BH60" s="77"/>
      <c r="BI60" s="94"/>
      <c r="BJ60" s="322" t="str">
        <f t="shared" si="63"/>
        <v>PENDIENTE</v>
      </c>
      <c r="BK60" s="97"/>
      <c r="BL60" s="97"/>
      <c r="BM60" s="325" t="s">
        <v>908</v>
      </c>
    </row>
    <row r="61" spans="1:65" ht="112.5" x14ac:dyDescent="0.25">
      <c r="A61" s="434">
        <v>66</v>
      </c>
      <c r="B61" s="58">
        <v>43098</v>
      </c>
      <c r="C61" s="43" t="s">
        <v>23</v>
      </c>
      <c r="D61" s="44" t="s">
        <v>242</v>
      </c>
      <c r="E61" s="58">
        <v>43098</v>
      </c>
      <c r="F61" s="43">
        <v>2</v>
      </c>
      <c r="G61" s="66" t="s">
        <v>244</v>
      </c>
      <c r="H61" s="403" t="s">
        <v>115</v>
      </c>
      <c r="I61" s="404" t="s">
        <v>405</v>
      </c>
      <c r="J61" s="43" t="s">
        <v>406</v>
      </c>
      <c r="K61" s="43">
        <v>2</v>
      </c>
      <c r="L61" s="43" t="s">
        <v>27</v>
      </c>
      <c r="M61" s="43" t="s">
        <v>349</v>
      </c>
      <c r="N61" s="67" t="s">
        <v>407</v>
      </c>
      <c r="O61" s="57">
        <v>1</v>
      </c>
      <c r="P61" s="58">
        <v>43144</v>
      </c>
      <c r="Q61" s="58">
        <v>43403</v>
      </c>
      <c r="R61" s="43" t="s">
        <v>129</v>
      </c>
      <c r="S61" s="44" t="str">
        <f>IF(R61="","",VLOOKUP(R61,[2]Datos.!$G$28:$H$50,2,FALSE))</f>
        <v>Secretario General</v>
      </c>
      <c r="T61" s="44" t="str">
        <f>IF(R61="","",VLOOKUP(R61,[2]Datos.!$J$28:$K$50,2,FALSE))</f>
        <v>Coordinador Jurídico</v>
      </c>
      <c r="U61" s="403" t="s">
        <v>170</v>
      </c>
      <c r="V61" s="388"/>
      <c r="W61" s="47"/>
      <c r="X61" s="43"/>
      <c r="Y61" s="48" t="str">
        <f t="shared" si="57"/>
        <v/>
      </c>
      <c r="Z61" s="49" t="str">
        <f t="shared" ref="Z61:Z123" si="94">IF(OR($O61="",Y61=""),"",IF(OR($O61=0,Y61=0),0,IF((Y61*100%)/$O61&gt;100%,100%,(Y61*100%)/$O61)))</f>
        <v/>
      </c>
      <c r="AA61" s="50" t="str">
        <f t="shared" si="58"/>
        <v/>
      </c>
      <c r="AB61" s="50" t="str">
        <f t="shared" si="59"/>
        <v/>
      </c>
      <c r="AC61" s="118" t="str">
        <f t="shared" si="60"/>
        <v/>
      </c>
      <c r="AD61" s="122" t="s">
        <v>784</v>
      </c>
      <c r="AE61" s="115" t="s">
        <v>767</v>
      </c>
      <c r="AF61" s="350">
        <v>43343</v>
      </c>
      <c r="AG61" s="139" t="s">
        <v>909</v>
      </c>
      <c r="AH61" s="138">
        <v>0</v>
      </c>
      <c r="AI61" s="48">
        <f t="shared" si="89"/>
        <v>0</v>
      </c>
      <c r="AJ61" s="351">
        <f t="shared" si="90"/>
        <v>0</v>
      </c>
      <c r="AK61" s="339" t="str">
        <f t="shared" si="91"/>
        <v>SIN INICIAR</v>
      </c>
      <c r="AL61" s="335" t="b">
        <f t="shared" si="92"/>
        <v>0</v>
      </c>
      <c r="AM61" s="362" t="str">
        <f t="shared" si="93"/>
        <v>SIN INICIAR</v>
      </c>
      <c r="AN61" s="139" t="s">
        <v>910</v>
      </c>
      <c r="AO61" s="360" t="s">
        <v>888</v>
      </c>
      <c r="AP61" s="92"/>
      <c r="AQ61" s="77" t="str">
        <f t="shared" si="61"/>
        <v/>
      </c>
      <c r="AR61" s="93"/>
      <c r="AS61" s="48" t="str">
        <f t="shared" ref="AS61:AS123" si="95">IF(AR61="","",IF(OR($K61=0,$K61="",AP61=""),"",AR61/$K61))</f>
        <v/>
      </c>
      <c r="AT61" s="49" t="str">
        <f t="shared" ref="AT61:AT123" si="96">IF(OR($O61="",AS61=""),"",IF(OR($O61=0,AS61=0),0,IF((AS61*100%)/$O61&gt;100%,100%,(AS61*100%)/$O61)))</f>
        <v/>
      </c>
      <c r="AU61" s="50" t="str">
        <f t="shared" ref="AU61:AU123" si="97">IF(AR61="","",IF(AP61&lt;=AK61,IF(AT61=0%,"SIN INICIAR",IF(AT61=100%,"TERMINADA",IF(AT61&gt;0%,"EN PROCESO",IF(AT61&lt;0%,"INCUMPLIDA"))))))</f>
        <v/>
      </c>
      <c r="AV61" s="50" t="str">
        <f t="shared" ref="AV61:AV123" si="98">IF(AR61="","",IF(AP61&gt;=AK61,IF(AT61&lt;100%,"INCUMPLIDA",IF(AT61=100%,"TERMINADA EXTEMPORANEA"))))</f>
        <v/>
      </c>
      <c r="AW61" s="50" t="str">
        <f t="shared" ref="AW61:AW123" si="99">IF(AR61="","",IF(AP61&lt;=AA61,AU61,IF(AP61&gt;=AA61,AV61)))</f>
        <v/>
      </c>
      <c r="AX61" s="77"/>
      <c r="AY61" s="96"/>
      <c r="AZ61" s="92"/>
      <c r="BA61" s="77" t="str">
        <f t="shared" si="62"/>
        <v/>
      </c>
      <c r="BB61" s="93"/>
      <c r="BC61" s="48" t="str">
        <f t="shared" ref="BC61:BC123" si="100">IF(BB61="","",IF(OR($K61=0,$K61="",AZ61=""),"",BB61/$K61))</f>
        <v/>
      </c>
      <c r="BD61" s="49" t="str">
        <f t="shared" ref="BD61:BD123" si="101">IF(OR($O61="",BC61=""),"",IF(OR($O61=0,BC61=0),0,IF((BC61*100%)/$O61&gt;100%,100%,(BC61*100%)/$O61)))</f>
        <v/>
      </c>
      <c r="BE61" s="50" t="str">
        <f t="shared" ref="BE61:BE123" si="102">IF(BB61="","",IF(AZ61&lt;=AU61,IF(BD61=0%,"SIN INICIAR",IF(BD61=100%,"TERMINADA",IF(BD61&gt;0%,"EN PROCESO",IF(BD61&lt;0%,"INCUMPLIDA"))))))</f>
        <v/>
      </c>
      <c r="BF61" s="50" t="str">
        <f t="shared" ref="BF61:BF123" si="103">IF(BB61="","",IF(AZ61&gt;=AU61,IF(BD61&lt;100%,"INCUMPLIDA",IF(BD61=100%,"TERMINADA EXTEMPORANEA"))))</f>
        <v/>
      </c>
      <c r="BG61" s="50" t="str">
        <f t="shared" ref="BG61:BG123" si="104">IF(BB61="","",IF(AZ61&lt;=AK61,BE61,IF(AZ61&gt;=AK61,BF61)))</f>
        <v/>
      </c>
      <c r="BH61" s="77"/>
      <c r="BI61" s="94"/>
      <c r="BJ61" s="322" t="str">
        <f t="shared" si="63"/>
        <v>PENDIENTE</v>
      </c>
      <c r="BK61" s="97"/>
      <c r="BL61" s="98"/>
      <c r="BM61" s="324"/>
    </row>
    <row r="62" spans="1:65" ht="113.25" thickBot="1" x14ac:dyDescent="0.3">
      <c r="A62" s="407">
        <v>67</v>
      </c>
      <c r="B62" s="411">
        <v>43098</v>
      </c>
      <c r="C62" s="408" t="s">
        <v>23</v>
      </c>
      <c r="D62" s="412" t="s">
        <v>242</v>
      </c>
      <c r="E62" s="411">
        <v>43098</v>
      </c>
      <c r="F62" s="408">
        <v>2</v>
      </c>
      <c r="G62" s="437" t="s">
        <v>244</v>
      </c>
      <c r="H62" s="413" t="s">
        <v>115</v>
      </c>
      <c r="I62" s="407" t="s">
        <v>405</v>
      </c>
      <c r="J62" s="408" t="s">
        <v>583</v>
      </c>
      <c r="K62" s="408">
        <v>1</v>
      </c>
      <c r="L62" s="408" t="s">
        <v>27</v>
      </c>
      <c r="M62" s="408" t="s">
        <v>349</v>
      </c>
      <c r="N62" s="409" t="s">
        <v>584</v>
      </c>
      <c r="O62" s="410">
        <v>1</v>
      </c>
      <c r="P62" s="411">
        <v>43313</v>
      </c>
      <c r="Q62" s="411">
        <v>43434</v>
      </c>
      <c r="R62" s="408" t="s">
        <v>129</v>
      </c>
      <c r="S62" s="412" t="str">
        <f>IF(R62="","",VLOOKUP(R62,[2]Datos.!$G$28:$H$50,2,FALSE))</f>
        <v>Secretario General</v>
      </c>
      <c r="T62" s="412" t="str">
        <f>IF(R62="","",VLOOKUP(R62,[2]Datos.!$J$28:$K$50,2,FALSE))</f>
        <v>Coordinador Jurídico</v>
      </c>
      <c r="U62" s="413" t="s">
        <v>170</v>
      </c>
      <c r="V62" s="388"/>
      <c r="W62" s="44"/>
      <c r="X62" s="43"/>
      <c r="Y62" s="48" t="str">
        <f t="shared" si="57"/>
        <v/>
      </c>
      <c r="Z62" s="49" t="str">
        <f t="shared" si="94"/>
        <v/>
      </c>
      <c r="AA62" s="50" t="str">
        <f t="shared" si="58"/>
        <v/>
      </c>
      <c r="AB62" s="50" t="str">
        <f t="shared" si="59"/>
        <v/>
      </c>
      <c r="AC62" s="118" t="str">
        <f t="shared" si="60"/>
        <v/>
      </c>
      <c r="AD62" s="385"/>
      <c r="AE62" s="386"/>
      <c r="AF62" s="352">
        <v>43343</v>
      </c>
      <c r="AG62" s="353" t="s">
        <v>909</v>
      </c>
      <c r="AH62" s="354">
        <v>0</v>
      </c>
      <c r="AI62" s="355">
        <f t="shared" si="89"/>
        <v>0</v>
      </c>
      <c r="AJ62" s="356">
        <f t="shared" si="90"/>
        <v>0</v>
      </c>
      <c r="AK62" s="339" t="str">
        <f t="shared" si="91"/>
        <v>SIN INICIAR</v>
      </c>
      <c r="AL62" s="335" t="b">
        <f t="shared" si="92"/>
        <v>0</v>
      </c>
      <c r="AM62" s="364" t="str">
        <f t="shared" si="93"/>
        <v>SIN INICIAR</v>
      </c>
      <c r="AN62" s="353" t="s">
        <v>910</v>
      </c>
      <c r="AO62" s="365" t="s">
        <v>888</v>
      </c>
      <c r="AP62" s="92"/>
      <c r="AQ62" s="77" t="str">
        <f t="shared" si="61"/>
        <v/>
      </c>
      <c r="AR62" s="93"/>
      <c r="AS62" s="48" t="str">
        <f t="shared" si="95"/>
        <v/>
      </c>
      <c r="AT62" s="49" t="str">
        <f t="shared" si="96"/>
        <v/>
      </c>
      <c r="AU62" s="50" t="str">
        <f t="shared" si="97"/>
        <v/>
      </c>
      <c r="AV62" s="50" t="str">
        <f t="shared" si="98"/>
        <v/>
      </c>
      <c r="AW62" s="50" t="str">
        <f t="shared" si="99"/>
        <v/>
      </c>
      <c r="AX62" s="77"/>
      <c r="AY62" s="96"/>
      <c r="AZ62" s="92"/>
      <c r="BA62" s="77" t="str">
        <f t="shared" si="62"/>
        <v/>
      </c>
      <c r="BB62" s="93"/>
      <c r="BC62" s="48" t="str">
        <f t="shared" si="100"/>
        <v/>
      </c>
      <c r="BD62" s="49" t="str">
        <f t="shared" si="101"/>
        <v/>
      </c>
      <c r="BE62" s="50" t="str">
        <f t="shared" si="102"/>
        <v/>
      </c>
      <c r="BF62" s="50" t="str">
        <f t="shared" si="103"/>
        <v/>
      </c>
      <c r="BG62" s="50" t="str">
        <f t="shared" si="104"/>
        <v/>
      </c>
      <c r="BH62" s="77"/>
      <c r="BI62" s="94"/>
      <c r="BJ62" s="326" t="str">
        <f t="shared" si="63"/>
        <v>PENDIENTE</v>
      </c>
      <c r="BK62" s="327"/>
      <c r="BL62" s="328"/>
      <c r="BM62" s="329"/>
    </row>
    <row r="63" spans="1:65" s="81" customFormat="1" ht="112.5" hidden="1" x14ac:dyDescent="0.15">
      <c r="A63" s="391">
        <v>68</v>
      </c>
      <c r="B63" s="395">
        <v>43099</v>
      </c>
      <c r="C63" s="392" t="s">
        <v>23</v>
      </c>
      <c r="D63" s="396" t="s">
        <v>245</v>
      </c>
      <c r="E63" s="395">
        <v>43099</v>
      </c>
      <c r="F63" s="392">
        <v>2</v>
      </c>
      <c r="G63" s="431" t="s">
        <v>244</v>
      </c>
      <c r="H63" s="397" t="s">
        <v>115</v>
      </c>
      <c r="I63" s="391" t="s">
        <v>405</v>
      </c>
      <c r="J63" s="392" t="s">
        <v>585</v>
      </c>
      <c r="K63" s="392">
        <v>1</v>
      </c>
      <c r="L63" s="392" t="s">
        <v>27</v>
      </c>
      <c r="M63" s="392" t="s">
        <v>349</v>
      </c>
      <c r="N63" s="393" t="s">
        <v>586</v>
      </c>
      <c r="O63" s="394">
        <v>1</v>
      </c>
      <c r="P63" s="395">
        <v>43435</v>
      </c>
      <c r="Q63" s="395">
        <v>43585</v>
      </c>
      <c r="R63" s="392" t="s">
        <v>129</v>
      </c>
      <c r="S63" s="396" t="str">
        <f>IF(R63="","",VLOOKUP(R63,[2]Datos.!$G$28:$H$50,2,FALSE))</f>
        <v>Secretario General</v>
      </c>
      <c r="T63" s="396" t="str">
        <f>IF(R63="","",VLOOKUP(R63,[2]Datos.!$J$28:$K$50,2,FALSE))</f>
        <v>Coordinador Jurídico</v>
      </c>
      <c r="U63" s="397" t="s">
        <v>170</v>
      </c>
      <c r="V63" s="73"/>
      <c r="W63" s="44"/>
      <c r="X63" s="43"/>
      <c r="Y63" s="48" t="str">
        <f t="shared" si="57"/>
        <v/>
      </c>
      <c r="Z63" s="49" t="str">
        <f t="shared" si="94"/>
        <v/>
      </c>
      <c r="AA63" s="50" t="str">
        <f t="shared" si="58"/>
        <v/>
      </c>
      <c r="AB63" s="50" t="str">
        <f t="shared" si="59"/>
        <v/>
      </c>
      <c r="AC63" s="118" t="str">
        <f t="shared" si="60"/>
        <v/>
      </c>
      <c r="AD63" s="375" t="s">
        <v>804</v>
      </c>
      <c r="AE63" s="376" t="s">
        <v>767</v>
      </c>
      <c r="AF63" s="342"/>
      <c r="AG63" s="343" t="str">
        <f t="shared" ref="AG63" si="105">IF(AF63="","",IF(V63="",IF(AF63&gt;P63,"","Fecha debe ser posterior a la de inicio (Columna U)"),IF(AF63&gt;V63,"","Fecha debe ser posterior a la del seguimiento anterior")))</f>
        <v/>
      </c>
      <c r="AH63" s="344"/>
      <c r="AI63" s="345" t="str">
        <f t="shared" ref="AI63:AI123" si="106">IF(AH63="","",IF(OR($K63=0,$K63="",AF63=""),"",AH63/$K63))</f>
        <v/>
      </c>
      <c r="AJ63" s="346" t="str">
        <f t="shared" ref="AJ63:AJ123" si="107">IF(OR($O63="",AI63=""),"",IF(OR($O63=0,AI63=0),0,IF((AI63*100%)/$O63&gt;100%,100%,(AI63*100%)/$O63)))</f>
        <v/>
      </c>
      <c r="AK63" s="50" t="str">
        <f>IF(AH63="","",IF(AF63&lt;=AA63,IF(AJ63=0%,"SIN INICIAR",IF(AJ63=100%,"TERMINADA",IF(AJ63&gt;0%,"EN PROCESO",IF(AJ63&lt;0%,"INCUMPLIDA"))))))</f>
        <v/>
      </c>
      <c r="AL63" s="50" t="str">
        <f>IF(AH63="","",IF(AF63&gt;=AA63,IF(AJ63&lt;100%,"INCUMPLIDA",IF(AJ63=100%,"TERMINADA EXTEMPORANEA"))))</f>
        <v/>
      </c>
      <c r="AM63" s="347" t="str">
        <f t="shared" ref="AM63:AM105" si="108">IF(AH63="","",IF(AF63&lt;=Q63,AK63,IF(AF63&gt;=Q63,AL63)))</f>
        <v/>
      </c>
      <c r="AN63" s="343"/>
      <c r="AO63" s="348"/>
      <c r="AP63" s="95"/>
      <c r="AQ63" s="77" t="str">
        <f t="shared" si="61"/>
        <v/>
      </c>
      <c r="AR63" s="93"/>
      <c r="AS63" s="48" t="str">
        <f t="shared" si="95"/>
        <v/>
      </c>
      <c r="AT63" s="49" t="str">
        <f t="shared" si="96"/>
        <v/>
      </c>
      <c r="AU63" s="50" t="str">
        <f t="shared" si="97"/>
        <v/>
      </c>
      <c r="AV63" s="50" t="str">
        <f t="shared" si="98"/>
        <v/>
      </c>
      <c r="AW63" s="50" t="str">
        <f t="shared" si="99"/>
        <v/>
      </c>
      <c r="AX63" s="77"/>
      <c r="AY63" s="96"/>
      <c r="AZ63" s="92"/>
      <c r="BA63" s="77" t="str">
        <f t="shared" si="62"/>
        <v/>
      </c>
      <c r="BB63" s="93"/>
      <c r="BC63" s="48" t="str">
        <f t="shared" si="100"/>
        <v/>
      </c>
      <c r="BD63" s="49" t="str">
        <f t="shared" si="101"/>
        <v/>
      </c>
      <c r="BE63" s="50" t="str">
        <f t="shared" si="102"/>
        <v/>
      </c>
      <c r="BF63" s="50" t="str">
        <f t="shared" si="103"/>
        <v/>
      </c>
      <c r="BG63" s="50" t="str">
        <f t="shared" si="104"/>
        <v/>
      </c>
      <c r="BH63" s="77"/>
      <c r="BI63" s="94"/>
      <c r="BJ63" s="318" t="str">
        <f t="shared" si="63"/>
        <v>PENDIENTE</v>
      </c>
      <c r="BK63" s="319"/>
      <c r="BL63" s="320"/>
      <c r="BM63" s="321"/>
    </row>
    <row r="64" spans="1:65" ht="90" x14ac:dyDescent="0.25">
      <c r="A64" s="438">
        <v>69</v>
      </c>
      <c r="B64" s="417">
        <v>43098</v>
      </c>
      <c r="C64" s="415" t="s">
        <v>23</v>
      </c>
      <c r="D64" s="418" t="s">
        <v>242</v>
      </c>
      <c r="E64" s="417">
        <v>43098</v>
      </c>
      <c r="F64" s="415">
        <v>3</v>
      </c>
      <c r="G64" s="415" t="s">
        <v>246</v>
      </c>
      <c r="H64" s="419" t="s">
        <v>115</v>
      </c>
      <c r="I64" s="414" t="s">
        <v>408</v>
      </c>
      <c r="J64" s="415" t="s">
        <v>409</v>
      </c>
      <c r="K64" s="415">
        <v>1</v>
      </c>
      <c r="L64" s="415" t="s">
        <v>27</v>
      </c>
      <c r="M64" s="415" t="s">
        <v>349</v>
      </c>
      <c r="N64" s="415" t="s">
        <v>410</v>
      </c>
      <c r="O64" s="416">
        <v>1</v>
      </c>
      <c r="P64" s="417">
        <v>43144</v>
      </c>
      <c r="Q64" s="417">
        <v>43403</v>
      </c>
      <c r="R64" s="415" t="s">
        <v>129</v>
      </c>
      <c r="S64" s="418" t="str">
        <f>IF(R64="","",VLOOKUP(R64,[2]Datos.!$G$28:$H$50,2,FALSE))</f>
        <v>Secretario General</v>
      </c>
      <c r="T64" s="418" t="str">
        <f>IF(R64="","",VLOOKUP(R64,[2]Datos.!$J$28:$K$50,2,FALSE))</f>
        <v>Coordinador Jurídico</v>
      </c>
      <c r="U64" s="419" t="s">
        <v>529</v>
      </c>
      <c r="V64" s="388"/>
      <c r="W64" s="47"/>
      <c r="X64" s="43"/>
      <c r="Y64" s="48" t="str">
        <f t="shared" si="57"/>
        <v/>
      </c>
      <c r="Z64" s="49" t="str">
        <f t="shared" si="94"/>
        <v/>
      </c>
      <c r="AA64" s="50" t="str">
        <f t="shared" si="58"/>
        <v/>
      </c>
      <c r="AB64" s="50" t="str">
        <f t="shared" si="59"/>
        <v/>
      </c>
      <c r="AC64" s="118" t="str">
        <f t="shared" si="60"/>
        <v/>
      </c>
      <c r="AD64" s="387" t="s">
        <v>784</v>
      </c>
      <c r="AE64" s="117" t="s">
        <v>767</v>
      </c>
      <c r="AF64" s="366">
        <v>43343</v>
      </c>
      <c r="AG64" s="367" t="s">
        <v>905</v>
      </c>
      <c r="AH64" s="368">
        <v>0.5</v>
      </c>
      <c r="AI64" s="369">
        <f t="shared" si="106"/>
        <v>0.5</v>
      </c>
      <c r="AJ64" s="370">
        <f t="shared" si="107"/>
        <v>0.5</v>
      </c>
      <c r="AK64" s="339" t="str">
        <f t="shared" ref="AK64:AK67" si="109">IF(AH64="","",IF(AF64&lt;=Q64,IF(AJ64=0%,"SIN INICIAR",IF(AJ64=100%,"TERMINADA",IF(AJ64&gt;0%,"EN PROCESO",IF(AJ64&lt;0%,"INCUMPLIDA"))))))</f>
        <v>EN PROCESO</v>
      </c>
      <c r="AL64" s="335" t="b">
        <f t="shared" ref="AL64:AL67" si="110">IF(AH64="","",IF(AF64&gt;=Q64,IF(AJ64&lt;100%,"INCUMPLIDA",IF(AJ64=100%,"TERMINADA EXTEMPORANEA"))))</f>
        <v>0</v>
      </c>
      <c r="AM64" s="372" t="str">
        <f t="shared" si="108"/>
        <v>EN PROCESO</v>
      </c>
      <c r="AN64" s="373" t="s">
        <v>919</v>
      </c>
      <c r="AO64" s="374" t="s">
        <v>888</v>
      </c>
      <c r="AP64" s="92"/>
      <c r="AQ64" s="77" t="str">
        <f t="shared" si="61"/>
        <v/>
      </c>
      <c r="AR64" s="93"/>
      <c r="AS64" s="48" t="str">
        <f t="shared" si="95"/>
        <v/>
      </c>
      <c r="AT64" s="49" t="str">
        <f t="shared" si="96"/>
        <v/>
      </c>
      <c r="AU64" s="50" t="str">
        <f t="shared" si="97"/>
        <v/>
      </c>
      <c r="AV64" s="50" t="str">
        <f t="shared" si="98"/>
        <v/>
      </c>
      <c r="AW64" s="50" t="str">
        <f t="shared" si="99"/>
        <v/>
      </c>
      <c r="AX64" s="77"/>
      <c r="AY64" s="96"/>
      <c r="AZ64" s="92"/>
      <c r="BA64" s="77" t="str">
        <f t="shared" si="62"/>
        <v/>
      </c>
      <c r="BB64" s="93"/>
      <c r="BC64" s="48" t="str">
        <f t="shared" si="100"/>
        <v/>
      </c>
      <c r="BD64" s="49" t="str">
        <f t="shared" si="101"/>
        <v/>
      </c>
      <c r="BE64" s="50" t="str">
        <f t="shared" si="102"/>
        <v/>
      </c>
      <c r="BF64" s="50" t="str">
        <f t="shared" si="103"/>
        <v/>
      </c>
      <c r="BG64" s="50" t="str">
        <f t="shared" si="104"/>
        <v/>
      </c>
      <c r="BH64" s="77"/>
      <c r="BI64" s="94"/>
      <c r="BJ64" s="330" t="str">
        <f t="shared" si="63"/>
        <v>PENDIENTE</v>
      </c>
      <c r="BK64" s="331"/>
      <c r="BL64" s="332"/>
      <c r="BM64" s="333"/>
    </row>
    <row r="65" spans="1:65" ht="118.5" customHeight="1" x14ac:dyDescent="0.25">
      <c r="A65" s="434">
        <v>70</v>
      </c>
      <c r="B65" s="58">
        <v>43098</v>
      </c>
      <c r="C65" s="43" t="s">
        <v>23</v>
      </c>
      <c r="D65" s="44" t="s">
        <v>242</v>
      </c>
      <c r="E65" s="58">
        <v>43098</v>
      </c>
      <c r="F65" s="43">
        <v>3</v>
      </c>
      <c r="G65" s="43" t="s">
        <v>246</v>
      </c>
      <c r="H65" s="403" t="s">
        <v>115</v>
      </c>
      <c r="I65" s="404" t="s">
        <v>408</v>
      </c>
      <c r="J65" s="43" t="s">
        <v>411</v>
      </c>
      <c r="K65" s="43">
        <v>1</v>
      </c>
      <c r="L65" s="43" t="s">
        <v>27</v>
      </c>
      <c r="M65" s="43" t="s">
        <v>349</v>
      </c>
      <c r="N65" s="43" t="s">
        <v>412</v>
      </c>
      <c r="O65" s="57">
        <v>1</v>
      </c>
      <c r="P65" s="58">
        <v>43144</v>
      </c>
      <c r="Q65" s="58">
        <v>43404</v>
      </c>
      <c r="R65" s="43" t="s">
        <v>129</v>
      </c>
      <c r="S65" s="44" t="str">
        <f>IF(R65="","",VLOOKUP(R65,[2]Datos.!$G$28:$H$50,2,FALSE))</f>
        <v>Secretario General</v>
      </c>
      <c r="T65" s="44" t="str">
        <f>IF(R65="","",VLOOKUP(R65,[2]Datos.!$J$28:$K$50,2,FALSE))</f>
        <v>Coordinador Jurídico</v>
      </c>
      <c r="U65" s="403" t="s">
        <v>529</v>
      </c>
      <c r="V65" s="388"/>
      <c r="W65" s="47"/>
      <c r="X65" s="43"/>
      <c r="Y65" s="48" t="str">
        <f t="shared" si="57"/>
        <v/>
      </c>
      <c r="Z65" s="49" t="str">
        <f t="shared" si="94"/>
        <v/>
      </c>
      <c r="AA65" s="50" t="str">
        <f t="shared" si="58"/>
        <v/>
      </c>
      <c r="AB65" s="50" t="str">
        <f t="shared" si="59"/>
        <v/>
      </c>
      <c r="AC65" s="118" t="str">
        <f t="shared" si="60"/>
        <v/>
      </c>
      <c r="AD65" s="122" t="s">
        <v>784</v>
      </c>
      <c r="AE65" s="115" t="s">
        <v>767</v>
      </c>
      <c r="AF65" s="350">
        <v>43343</v>
      </c>
      <c r="AG65" s="137" t="s">
        <v>911</v>
      </c>
      <c r="AH65" s="138">
        <v>0.5</v>
      </c>
      <c r="AI65" s="48">
        <f t="shared" si="106"/>
        <v>0.5</v>
      </c>
      <c r="AJ65" s="351">
        <f t="shared" si="107"/>
        <v>0.5</v>
      </c>
      <c r="AK65" s="339" t="str">
        <f t="shared" si="109"/>
        <v>EN PROCESO</v>
      </c>
      <c r="AL65" s="335" t="b">
        <f t="shared" si="110"/>
        <v>0</v>
      </c>
      <c r="AM65" s="362" t="str">
        <f t="shared" si="108"/>
        <v>EN PROCESO</v>
      </c>
      <c r="AN65" s="139" t="s">
        <v>1037</v>
      </c>
      <c r="AO65" s="360" t="s">
        <v>888</v>
      </c>
      <c r="AP65" s="92"/>
      <c r="AQ65" s="77" t="str">
        <f t="shared" si="61"/>
        <v/>
      </c>
      <c r="AR65" s="93"/>
      <c r="AS65" s="48" t="str">
        <f t="shared" si="95"/>
        <v/>
      </c>
      <c r="AT65" s="49" t="str">
        <f t="shared" si="96"/>
        <v/>
      </c>
      <c r="AU65" s="50" t="str">
        <f t="shared" si="97"/>
        <v/>
      </c>
      <c r="AV65" s="50" t="str">
        <f t="shared" si="98"/>
        <v/>
      </c>
      <c r="AW65" s="50" t="str">
        <f t="shared" si="99"/>
        <v/>
      </c>
      <c r="AX65" s="77"/>
      <c r="AY65" s="96"/>
      <c r="AZ65" s="92"/>
      <c r="BA65" s="77" t="str">
        <f t="shared" si="62"/>
        <v/>
      </c>
      <c r="BB65" s="93"/>
      <c r="BC65" s="48" t="str">
        <f t="shared" si="100"/>
        <v/>
      </c>
      <c r="BD65" s="49" t="str">
        <f t="shared" si="101"/>
        <v/>
      </c>
      <c r="BE65" s="50" t="str">
        <f t="shared" si="102"/>
        <v/>
      </c>
      <c r="BF65" s="50" t="str">
        <f t="shared" si="103"/>
        <v/>
      </c>
      <c r="BG65" s="50" t="str">
        <f t="shared" si="104"/>
        <v/>
      </c>
      <c r="BH65" s="77"/>
      <c r="BI65" s="94"/>
      <c r="BJ65" s="322" t="str">
        <f t="shared" si="63"/>
        <v>PENDIENTE</v>
      </c>
      <c r="BK65" s="97"/>
      <c r="BL65" s="98"/>
      <c r="BM65" s="324"/>
    </row>
    <row r="66" spans="1:65" ht="146.25" x14ac:dyDescent="0.25">
      <c r="A66" s="434">
        <v>71</v>
      </c>
      <c r="B66" s="46">
        <v>43098</v>
      </c>
      <c r="C66" s="44" t="s">
        <v>23</v>
      </c>
      <c r="D66" s="44" t="s">
        <v>242</v>
      </c>
      <c r="E66" s="46">
        <v>43098</v>
      </c>
      <c r="F66" s="44">
        <v>4</v>
      </c>
      <c r="G66" s="44" t="s">
        <v>247</v>
      </c>
      <c r="H66" s="401" t="s">
        <v>115</v>
      </c>
      <c r="I66" s="404" t="s">
        <v>587</v>
      </c>
      <c r="J66" s="43" t="s">
        <v>413</v>
      </c>
      <c r="K66" s="43">
        <v>1</v>
      </c>
      <c r="L66" s="43" t="s">
        <v>27</v>
      </c>
      <c r="M66" s="43" t="s">
        <v>349</v>
      </c>
      <c r="N66" s="43" t="s">
        <v>414</v>
      </c>
      <c r="O66" s="57">
        <v>1</v>
      </c>
      <c r="P66" s="58">
        <v>43144</v>
      </c>
      <c r="Q66" s="58">
        <v>43404</v>
      </c>
      <c r="R66" s="43" t="s">
        <v>129</v>
      </c>
      <c r="S66" s="44" t="str">
        <f>IF(R66="","",VLOOKUP(R66,[2]Datos.!$G$28:$H$50,2,FALSE))</f>
        <v>Secretario General</v>
      </c>
      <c r="T66" s="44" t="str">
        <f>IF(R66="","",VLOOKUP(R66,[2]Datos.!$J$28:$K$50,2,FALSE))</f>
        <v>Coordinador Jurídico</v>
      </c>
      <c r="U66" s="403" t="s">
        <v>170</v>
      </c>
      <c r="V66" s="388"/>
      <c r="W66" s="47"/>
      <c r="X66" s="43"/>
      <c r="Y66" s="48" t="str">
        <f t="shared" si="57"/>
        <v/>
      </c>
      <c r="Z66" s="49" t="str">
        <f t="shared" si="94"/>
        <v/>
      </c>
      <c r="AA66" s="50" t="str">
        <f t="shared" si="58"/>
        <v/>
      </c>
      <c r="AB66" s="50" t="str">
        <f t="shared" si="59"/>
        <v/>
      </c>
      <c r="AC66" s="118" t="str">
        <f t="shared" si="60"/>
        <v/>
      </c>
      <c r="AD66" s="122" t="s">
        <v>784</v>
      </c>
      <c r="AE66" s="115" t="s">
        <v>767</v>
      </c>
      <c r="AF66" s="350">
        <v>43343</v>
      </c>
      <c r="AG66" s="139" t="s">
        <v>909</v>
      </c>
      <c r="AH66" s="138">
        <v>0</v>
      </c>
      <c r="AI66" s="48">
        <f t="shared" si="106"/>
        <v>0</v>
      </c>
      <c r="AJ66" s="351">
        <f t="shared" si="107"/>
        <v>0</v>
      </c>
      <c r="AK66" s="339" t="str">
        <f t="shared" si="109"/>
        <v>SIN INICIAR</v>
      </c>
      <c r="AL66" s="335" t="b">
        <f t="shared" si="110"/>
        <v>0</v>
      </c>
      <c r="AM66" s="362" t="str">
        <f t="shared" si="108"/>
        <v>SIN INICIAR</v>
      </c>
      <c r="AN66" s="139" t="s">
        <v>910</v>
      </c>
      <c r="AO66" s="360" t="s">
        <v>888</v>
      </c>
      <c r="AP66" s="92"/>
      <c r="AQ66" s="77" t="str">
        <f t="shared" si="61"/>
        <v/>
      </c>
      <c r="AR66" s="93"/>
      <c r="AS66" s="48" t="str">
        <f t="shared" si="95"/>
        <v/>
      </c>
      <c r="AT66" s="49" t="str">
        <f t="shared" si="96"/>
        <v/>
      </c>
      <c r="AU66" s="50" t="str">
        <f t="shared" si="97"/>
        <v/>
      </c>
      <c r="AV66" s="50" t="str">
        <f t="shared" si="98"/>
        <v/>
      </c>
      <c r="AW66" s="50" t="str">
        <f t="shared" si="99"/>
        <v/>
      </c>
      <c r="AX66" s="77"/>
      <c r="AY66" s="96"/>
      <c r="AZ66" s="92"/>
      <c r="BA66" s="77" t="str">
        <f t="shared" si="62"/>
        <v/>
      </c>
      <c r="BB66" s="93"/>
      <c r="BC66" s="48" t="str">
        <f t="shared" si="100"/>
        <v/>
      </c>
      <c r="BD66" s="49" t="str">
        <f t="shared" si="101"/>
        <v/>
      </c>
      <c r="BE66" s="50" t="str">
        <f t="shared" si="102"/>
        <v/>
      </c>
      <c r="BF66" s="50" t="str">
        <f t="shared" si="103"/>
        <v/>
      </c>
      <c r="BG66" s="50" t="str">
        <f t="shared" si="104"/>
        <v/>
      </c>
      <c r="BH66" s="77"/>
      <c r="BI66" s="94"/>
      <c r="BJ66" s="322" t="str">
        <f t="shared" si="63"/>
        <v>PENDIENTE</v>
      </c>
      <c r="BK66" s="97"/>
      <c r="BL66" s="98"/>
      <c r="BM66" s="324"/>
    </row>
    <row r="67" spans="1:65" ht="236.25" x14ac:dyDescent="0.25">
      <c r="A67" s="434">
        <v>72</v>
      </c>
      <c r="B67" s="58">
        <v>43098</v>
      </c>
      <c r="C67" s="43" t="s">
        <v>23</v>
      </c>
      <c r="D67" s="44" t="s">
        <v>242</v>
      </c>
      <c r="E67" s="58">
        <v>43098</v>
      </c>
      <c r="F67" s="43">
        <v>5</v>
      </c>
      <c r="G67" s="43" t="s">
        <v>248</v>
      </c>
      <c r="H67" s="403" t="s">
        <v>115</v>
      </c>
      <c r="I67" s="404" t="s">
        <v>415</v>
      </c>
      <c r="J67" s="43" t="s">
        <v>416</v>
      </c>
      <c r="K67" s="43">
        <v>1</v>
      </c>
      <c r="L67" s="43" t="s">
        <v>27</v>
      </c>
      <c r="M67" s="43" t="s">
        <v>349</v>
      </c>
      <c r="N67" s="43" t="s">
        <v>417</v>
      </c>
      <c r="O67" s="57">
        <v>1</v>
      </c>
      <c r="P67" s="58">
        <v>43144</v>
      </c>
      <c r="Q67" s="58">
        <v>43404</v>
      </c>
      <c r="R67" s="43" t="s">
        <v>129</v>
      </c>
      <c r="S67" s="44" t="str">
        <f>IF(R67="","",VLOOKUP(R67,[2]Datos.!$G$28:$H$50,2,FALSE))</f>
        <v>Secretario General</v>
      </c>
      <c r="T67" s="44" t="str">
        <f>IF(R67="","",VLOOKUP(R67,[2]Datos.!$J$28:$K$50,2,FALSE))</f>
        <v>Coordinador Jurídico</v>
      </c>
      <c r="U67" s="403" t="s">
        <v>170</v>
      </c>
      <c r="V67" s="388"/>
      <c r="W67" s="47"/>
      <c r="X67" s="43"/>
      <c r="Y67" s="48" t="str">
        <f t="shared" si="57"/>
        <v/>
      </c>
      <c r="Z67" s="49" t="str">
        <f t="shared" si="94"/>
        <v/>
      </c>
      <c r="AA67" s="50" t="str">
        <f t="shared" si="58"/>
        <v/>
      </c>
      <c r="AB67" s="50" t="str">
        <f t="shared" si="59"/>
        <v/>
      </c>
      <c r="AC67" s="118" t="str">
        <f t="shared" si="60"/>
        <v/>
      </c>
      <c r="AD67" s="148" t="s">
        <v>913</v>
      </c>
      <c r="AE67" s="115" t="s">
        <v>767</v>
      </c>
      <c r="AF67" s="350">
        <v>43343</v>
      </c>
      <c r="AG67" s="139" t="s">
        <v>909</v>
      </c>
      <c r="AH67" s="138">
        <v>0</v>
      </c>
      <c r="AI67" s="48">
        <f t="shared" si="106"/>
        <v>0</v>
      </c>
      <c r="AJ67" s="351">
        <f t="shared" si="107"/>
        <v>0</v>
      </c>
      <c r="AK67" s="339" t="str">
        <f t="shared" si="109"/>
        <v>SIN INICIAR</v>
      </c>
      <c r="AL67" s="335" t="b">
        <f t="shared" si="110"/>
        <v>0</v>
      </c>
      <c r="AM67" s="362" t="str">
        <f t="shared" si="108"/>
        <v>SIN INICIAR</v>
      </c>
      <c r="AN67" s="139" t="s">
        <v>910</v>
      </c>
      <c r="AO67" s="360" t="s">
        <v>888</v>
      </c>
      <c r="AP67" s="92"/>
      <c r="AQ67" s="77" t="str">
        <f t="shared" si="61"/>
        <v/>
      </c>
      <c r="AR67" s="93"/>
      <c r="AS67" s="48" t="str">
        <f t="shared" si="95"/>
        <v/>
      </c>
      <c r="AT67" s="49" t="str">
        <f t="shared" si="96"/>
        <v/>
      </c>
      <c r="AU67" s="50" t="str">
        <f t="shared" si="97"/>
        <v/>
      </c>
      <c r="AV67" s="50" t="str">
        <f t="shared" si="98"/>
        <v/>
      </c>
      <c r="AW67" s="50" t="str">
        <f t="shared" si="99"/>
        <v/>
      </c>
      <c r="AX67" s="77"/>
      <c r="AY67" s="96"/>
      <c r="AZ67" s="92"/>
      <c r="BA67" s="77" t="str">
        <f t="shared" si="62"/>
        <v/>
      </c>
      <c r="BB67" s="93"/>
      <c r="BC67" s="48" t="str">
        <f t="shared" si="100"/>
        <v/>
      </c>
      <c r="BD67" s="49" t="str">
        <f t="shared" si="101"/>
        <v/>
      </c>
      <c r="BE67" s="50" t="str">
        <f t="shared" si="102"/>
        <v/>
      </c>
      <c r="BF67" s="50" t="str">
        <f t="shared" si="103"/>
        <v/>
      </c>
      <c r="BG67" s="50" t="str">
        <f t="shared" si="104"/>
        <v/>
      </c>
      <c r="BH67" s="77"/>
      <c r="BI67" s="94"/>
      <c r="BJ67" s="322" t="str">
        <f t="shared" si="63"/>
        <v>PENDIENTE</v>
      </c>
      <c r="BK67" s="97"/>
      <c r="BL67" s="98"/>
      <c r="BM67" s="324"/>
    </row>
    <row r="68" spans="1:65" s="99" customFormat="1" ht="292.5" x14ac:dyDescent="0.15">
      <c r="A68" s="436">
        <v>73</v>
      </c>
      <c r="B68" s="46">
        <v>43098</v>
      </c>
      <c r="C68" s="44" t="s">
        <v>23</v>
      </c>
      <c r="D68" s="44" t="s">
        <v>242</v>
      </c>
      <c r="E68" s="46">
        <v>43098</v>
      </c>
      <c r="F68" s="44">
        <v>6</v>
      </c>
      <c r="G68" s="44" t="s">
        <v>249</v>
      </c>
      <c r="H68" s="401" t="s">
        <v>115</v>
      </c>
      <c r="I68" s="420" t="s">
        <v>758</v>
      </c>
      <c r="J68" s="55" t="s">
        <v>830</v>
      </c>
      <c r="K68" s="43">
        <v>1</v>
      </c>
      <c r="L68" s="43" t="s">
        <v>27</v>
      </c>
      <c r="M68" s="44" t="s">
        <v>759</v>
      </c>
      <c r="N68" s="44" t="s">
        <v>760</v>
      </c>
      <c r="O68" s="57">
        <v>1</v>
      </c>
      <c r="P68" s="46">
        <v>43258</v>
      </c>
      <c r="Q68" s="46">
        <v>43312</v>
      </c>
      <c r="R68" s="44" t="s">
        <v>84</v>
      </c>
      <c r="S68" s="44" t="str">
        <f>IF(R68="","",VLOOKUP(R68,[2]Datos.!$G$28:$H$50,2,FALSE))</f>
        <v>Director Operativo</v>
      </c>
      <c r="T68" s="44" t="str">
        <f>IF(R68="","",VLOOKUP(R68,[2]Datos.!$J$28:$K$50,2,FALSE))</f>
        <v>Coordinador Técnico</v>
      </c>
      <c r="U68" s="401" t="s">
        <v>170</v>
      </c>
      <c r="V68" s="388"/>
      <c r="W68" s="44"/>
      <c r="X68" s="44"/>
      <c r="Y68" s="48" t="str">
        <f t="shared" si="57"/>
        <v/>
      </c>
      <c r="Z68" s="49" t="str">
        <f t="shared" si="94"/>
        <v/>
      </c>
      <c r="AA68" s="79" t="str">
        <f t="shared" si="58"/>
        <v/>
      </c>
      <c r="AB68" s="79" t="str">
        <f t="shared" si="59"/>
        <v/>
      </c>
      <c r="AC68" s="119" t="str">
        <f t="shared" si="60"/>
        <v/>
      </c>
      <c r="AD68" s="129"/>
      <c r="AE68" s="116"/>
      <c r="AF68" s="350">
        <v>43343</v>
      </c>
      <c r="AG68" s="137" t="s">
        <v>1005</v>
      </c>
      <c r="AH68" s="138">
        <v>0.5</v>
      </c>
      <c r="AI68" s="48">
        <f t="shared" si="106"/>
        <v>0.5</v>
      </c>
      <c r="AJ68" s="351">
        <f t="shared" si="107"/>
        <v>0.5</v>
      </c>
      <c r="AK68" s="338" t="b">
        <f t="shared" ref="AK68:AK127" si="111">IF(AH68="","",IF(AF68&lt;=Q68,IF(AJ68=0%,"SIN INICIAR",IF(AJ68=100%,"TERMINADA",IF(AJ68&gt;0%,"EN PROCESO",IF(AJ68&lt;0%,"INCUMPLIDA"))))))</f>
        <v>0</v>
      </c>
      <c r="AL68" s="334" t="str">
        <f t="shared" ref="AL68:AL127" si="112">IF(AH68="","",IF(AF68&gt;=Q68,IF(AJ68&lt;100%,"INCUMPLIDA",IF(AJ68=100%,"TERMINADA EXTEMPORANEA"))))</f>
        <v>INCUMPLIDA</v>
      </c>
      <c r="AM68" s="359" t="str">
        <f t="shared" si="108"/>
        <v>INCUMPLIDA</v>
      </c>
      <c r="AN68" s="139" t="s">
        <v>1051</v>
      </c>
      <c r="AO68" s="360" t="s">
        <v>778</v>
      </c>
      <c r="AP68" s="92"/>
      <c r="AQ68" s="77" t="str">
        <f t="shared" si="61"/>
        <v/>
      </c>
      <c r="AR68" s="93"/>
      <c r="AS68" s="48" t="str">
        <f t="shared" si="95"/>
        <v/>
      </c>
      <c r="AT68" s="49" t="str">
        <f t="shared" si="96"/>
        <v/>
      </c>
      <c r="AU68" s="79" t="str">
        <f t="shared" si="97"/>
        <v/>
      </c>
      <c r="AV68" s="79" t="str">
        <f t="shared" si="98"/>
        <v/>
      </c>
      <c r="AW68" s="80" t="str">
        <f t="shared" si="99"/>
        <v/>
      </c>
      <c r="AX68" s="77"/>
      <c r="AY68" s="96"/>
      <c r="AZ68" s="92"/>
      <c r="BA68" s="77" t="str">
        <f t="shared" si="62"/>
        <v/>
      </c>
      <c r="BB68" s="93"/>
      <c r="BC68" s="48" t="str">
        <f t="shared" si="100"/>
        <v/>
      </c>
      <c r="BD68" s="49" t="str">
        <f t="shared" si="101"/>
        <v/>
      </c>
      <c r="BE68" s="79" t="str">
        <f t="shared" si="102"/>
        <v/>
      </c>
      <c r="BF68" s="79" t="str">
        <f t="shared" si="103"/>
        <v/>
      </c>
      <c r="BG68" s="80" t="str">
        <f t="shared" si="104"/>
        <v/>
      </c>
      <c r="BH68" s="77"/>
      <c r="BI68" s="94"/>
      <c r="BJ68" s="322" t="str">
        <f t="shared" si="63"/>
        <v>PENDIENTE</v>
      </c>
      <c r="BK68" s="97"/>
      <c r="BL68" s="97"/>
      <c r="BM68" s="325"/>
    </row>
    <row r="69" spans="1:65" ht="101.25" x14ac:dyDescent="0.25">
      <c r="A69" s="434">
        <v>75</v>
      </c>
      <c r="B69" s="58">
        <v>43098</v>
      </c>
      <c r="C69" s="43" t="s">
        <v>23</v>
      </c>
      <c r="D69" s="44" t="s">
        <v>242</v>
      </c>
      <c r="E69" s="58">
        <v>43098</v>
      </c>
      <c r="F69" s="43">
        <v>8</v>
      </c>
      <c r="G69" s="43" t="s">
        <v>250</v>
      </c>
      <c r="H69" s="403" t="s">
        <v>115</v>
      </c>
      <c r="I69" s="406" t="s">
        <v>418</v>
      </c>
      <c r="J69" s="44" t="s">
        <v>419</v>
      </c>
      <c r="K69" s="44">
        <v>1</v>
      </c>
      <c r="L69" s="44" t="s">
        <v>27</v>
      </c>
      <c r="M69" s="44" t="s">
        <v>382</v>
      </c>
      <c r="N69" s="44" t="s">
        <v>420</v>
      </c>
      <c r="O69" s="63">
        <v>1</v>
      </c>
      <c r="P69" s="46">
        <v>43144</v>
      </c>
      <c r="Q69" s="46">
        <v>43403</v>
      </c>
      <c r="R69" s="44" t="s">
        <v>129</v>
      </c>
      <c r="S69" s="44" t="str">
        <f>IF(R69="","",VLOOKUP(R69,[2]Datos.!$G$28:$H$50,2,FALSE))</f>
        <v>Secretario General</v>
      </c>
      <c r="T69" s="44" t="str">
        <f>IF(R69="","",VLOOKUP(R69,[2]Datos.!$J$28:$K$50,2,FALSE))</f>
        <v>Coordinador Jurídico</v>
      </c>
      <c r="U69" s="403" t="s">
        <v>529</v>
      </c>
      <c r="V69" s="388"/>
      <c r="W69" s="47"/>
      <c r="X69" s="43"/>
      <c r="Y69" s="48" t="str">
        <f t="shared" si="57"/>
        <v/>
      </c>
      <c r="Z69" s="49" t="str">
        <f t="shared" si="94"/>
        <v/>
      </c>
      <c r="AA69" s="50" t="str">
        <f t="shared" si="58"/>
        <v/>
      </c>
      <c r="AB69" s="50" t="str">
        <f t="shared" si="59"/>
        <v/>
      </c>
      <c r="AC69" s="118" t="str">
        <f t="shared" si="60"/>
        <v/>
      </c>
      <c r="AD69" s="122" t="s">
        <v>784</v>
      </c>
      <c r="AE69" s="115" t="s">
        <v>767</v>
      </c>
      <c r="AF69" s="350">
        <v>43343</v>
      </c>
      <c r="AG69" s="137" t="s">
        <v>928</v>
      </c>
      <c r="AH69" s="138">
        <v>0.5</v>
      </c>
      <c r="AI69" s="48">
        <f t="shared" si="106"/>
        <v>0.5</v>
      </c>
      <c r="AJ69" s="351">
        <f t="shared" si="107"/>
        <v>0.5</v>
      </c>
      <c r="AK69" s="339" t="str">
        <f t="shared" si="111"/>
        <v>EN PROCESO</v>
      </c>
      <c r="AL69" s="335" t="b">
        <f t="shared" si="112"/>
        <v>0</v>
      </c>
      <c r="AM69" s="362" t="str">
        <f t="shared" si="108"/>
        <v>EN PROCESO</v>
      </c>
      <c r="AN69" s="139" t="s">
        <v>919</v>
      </c>
      <c r="AO69" s="360" t="s">
        <v>888</v>
      </c>
      <c r="AP69" s="92"/>
      <c r="AQ69" s="77" t="str">
        <f t="shared" si="61"/>
        <v/>
      </c>
      <c r="AR69" s="93"/>
      <c r="AS69" s="48" t="str">
        <f t="shared" si="95"/>
        <v/>
      </c>
      <c r="AT69" s="49" t="str">
        <f t="shared" si="96"/>
        <v/>
      </c>
      <c r="AU69" s="50" t="str">
        <f t="shared" si="97"/>
        <v/>
      </c>
      <c r="AV69" s="50" t="str">
        <f t="shared" si="98"/>
        <v/>
      </c>
      <c r="AW69" s="50" t="str">
        <f t="shared" si="99"/>
        <v/>
      </c>
      <c r="AX69" s="77"/>
      <c r="AY69" s="96"/>
      <c r="AZ69" s="92"/>
      <c r="BA69" s="77" t="str">
        <f t="shared" si="62"/>
        <v/>
      </c>
      <c r="BB69" s="93"/>
      <c r="BC69" s="48" t="str">
        <f t="shared" si="100"/>
        <v/>
      </c>
      <c r="BD69" s="49" t="str">
        <f t="shared" si="101"/>
        <v/>
      </c>
      <c r="BE69" s="50" t="str">
        <f t="shared" si="102"/>
        <v/>
      </c>
      <c r="BF69" s="50" t="str">
        <f t="shared" si="103"/>
        <v/>
      </c>
      <c r="BG69" s="50" t="str">
        <f t="shared" si="104"/>
        <v/>
      </c>
      <c r="BH69" s="77"/>
      <c r="BI69" s="94"/>
      <c r="BJ69" s="322" t="str">
        <f t="shared" si="63"/>
        <v>PENDIENTE</v>
      </c>
      <c r="BK69" s="97"/>
      <c r="BL69" s="98"/>
      <c r="BM69" s="324"/>
    </row>
    <row r="70" spans="1:65" ht="120.75" customHeight="1" x14ac:dyDescent="0.25">
      <c r="A70" s="434">
        <v>76</v>
      </c>
      <c r="B70" s="58">
        <v>43098</v>
      </c>
      <c r="C70" s="43" t="s">
        <v>23</v>
      </c>
      <c r="D70" s="44" t="s">
        <v>242</v>
      </c>
      <c r="E70" s="58">
        <v>43098</v>
      </c>
      <c r="F70" s="43">
        <v>9</v>
      </c>
      <c r="G70" s="43" t="s">
        <v>251</v>
      </c>
      <c r="H70" s="403" t="s">
        <v>115</v>
      </c>
      <c r="I70" s="406" t="s">
        <v>421</v>
      </c>
      <c r="J70" s="44" t="s">
        <v>352</v>
      </c>
      <c r="K70" s="43">
        <v>4</v>
      </c>
      <c r="L70" s="43" t="s">
        <v>27</v>
      </c>
      <c r="M70" s="43" t="s">
        <v>349</v>
      </c>
      <c r="N70" s="43" t="s">
        <v>422</v>
      </c>
      <c r="O70" s="57">
        <v>1</v>
      </c>
      <c r="P70" s="58">
        <v>43144</v>
      </c>
      <c r="Q70" s="58">
        <v>43447</v>
      </c>
      <c r="R70" s="43" t="s">
        <v>129</v>
      </c>
      <c r="S70" s="44" t="str">
        <f>IF(R70="","",VLOOKUP(R70,[2]Datos.!$G$28:$H$50,2,FALSE))</f>
        <v>Secretario General</v>
      </c>
      <c r="T70" s="44" t="str">
        <f>IF(R70="","",VLOOKUP(R70,[2]Datos.!$J$28:$K$50,2,FALSE))</f>
        <v>Coordinador Jurídico</v>
      </c>
      <c r="U70" s="403" t="s">
        <v>529</v>
      </c>
      <c r="V70" s="388"/>
      <c r="W70" s="47"/>
      <c r="X70" s="43"/>
      <c r="Y70" s="48" t="str">
        <f t="shared" si="57"/>
        <v/>
      </c>
      <c r="Z70" s="49" t="str">
        <f t="shared" si="94"/>
        <v/>
      </c>
      <c r="AA70" s="50" t="str">
        <f t="shared" si="58"/>
        <v/>
      </c>
      <c r="AB70" s="50" t="str">
        <f t="shared" si="59"/>
        <v/>
      </c>
      <c r="AC70" s="118" t="str">
        <f t="shared" si="60"/>
        <v/>
      </c>
      <c r="AD70" s="123" t="s">
        <v>783</v>
      </c>
      <c r="AE70" s="115" t="s">
        <v>767</v>
      </c>
      <c r="AF70" s="350">
        <v>43343</v>
      </c>
      <c r="AG70" s="137" t="s">
        <v>912</v>
      </c>
      <c r="AH70" s="138">
        <v>1</v>
      </c>
      <c r="AI70" s="48">
        <f t="shared" si="106"/>
        <v>0.25</v>
      </c>
      <c r="AJ70" s="351">
        <f t="shared" si="107"/>
        <v>0.25</v>
      </c>
      <c r="AK70" s="339" t="str">
        <f t="shared" si="111"/>
        <v>EN PROCESO</v>
      </c>
      <c r="AL70" s="335" t="b">
        <f t="shared" si="112"/>
        <v>0</v>
      </c>
      <c r="AM70" s="362" t="str">
        <f t="shared" si="108"/>
        <v>EN PROCESO</v>
      </c>
      <c r="AN70" s="139" t="s">
        <v>1024</v>
      </c>
      <c r="AO70" s="360" t="s">
        <v>888</v>
      </c>
      <c r="AP70" s="92"/>
      <c r="AQ70" s="77" t="str">
        <f t="shared" si="61"/>
        <v/>
      </c>
      <c r="AR70" s="93"/>
      <c r="AS70" s="48" t="str">
        <f t="shared" si="95"/>
        <v/>
      </c>
      <c r="AT70" s="49" t="str">
        <f t="shared" si="96"/>
        <v/>
      </c>
      <c r="AU70" s="50" t="str">
        <f t="shared" si="97"/>
        <v/>
      </c>
      <c r="AV70" s="50" t="str">
        <f t="shared" si="98"/>
        <v/>
      </c>
      <c r="AW70" s="50" t="str">
        <f t="shared" si="99"/>
        <v/>
      </c>
      <c r="AX70" s="77"/>
      <c r="AY70" s="96"/>
      <c r="AZ70" s="92"/>
      <c r="BA70" s="77" t="str">
        <f t="shared" si="62"/>
        <v/>
      </c>
      <c r="BB70" s="93"/>
      <c r="BC70" s="48" t="str">
        <f t="shared" si="100"/>
        <v/>
      </c>
      <c r="BD70" s="49" t="str">
        <f t="shared" si="101"/>
        <v/>
      </c>
      <c r="BE70" s="50" t="str">
        <f t="shared" si="102"/>
        <v/>
      </c>
      <c r="BF70" s="50" t="str">
        <f t="shared" si="103"/>
        <v/>
      </c>
      <c r="BG70" s="50" t="str">
        <f t="shared" si="104"/>
        <v/>
      </c>
      <c r="BH70" s="77"/>
      <c r="BI70" s="94"/>
      <c r="BJ70" s="322" t="str">
        <f t="shared" si="63"/>
        <v>PENDIENTE</v>
      </c>
      <c r="BK70" s="97"/>
      <c r="BL70" s="98"/>
      <c r="BM70" s="324"/>
    </row>
    <row r="71" spans="1:65" ht="89.25" x14ac:dyDescent="0.25">
      <c r="A71" s="434">
        <v>77</v>
      </c>
      <c r="B71" s="58">
        <v>43098</v>
      </c>
      <c r="C71" s="43" t="s">
        <v>23</v>
      </c>
      <c r="D71" s="44" t="s">
        <v>242</v>
      </c>
      <c r="E71" s="58">
        <v>43098</v>
      </c>
      <c r="F71" s="43">
        <v>10</v>
      </c>
      <c r="G71" s="43" t="s">
        <v>252</v>
      </c>
      <c r="H71" s="403" t="s">
        <v>115</v>
      </c>
      <c r="I71" s="404" t="s">
        <v>423</v>
      </c>
      <c r="J71" s="43" t="s">
        <v>409</v>
      </c>
      <c r="K71" s="43">
        <v>1</v>
      </c>
      <c r="L71" s="43" t="s">
        <v>27</v>
      </c>
      <c r="M71" s="43" t="s">
        <v>349</v>
      </c>
      <c r="N71" s="43" t="s">
        <v>410</v>
      </c>
      <c r="O71" s="57">
        <v>1</v>
      </c>
      <c r="P71" s="58">
        <v>43144</v>
      </c>
      <c r="Q71" s="58">
        <v>43403</v>
      </c>
      <c r="R71" s="43" t="s">
        <v>129</v>
      </c>
      <c r="S71" s="44" t="str">
        <f>IF(R71="","",VLOOKUP(R71,[2]Datos.!$G$28:$H$50,2,FALSE))</f>
        <v>Secretario General</v>
      </c>
      <c r="T71" s="44" t="str">
        <f>IF(R71="","",VLOOKUP(R71,[2]Datos.!$J$28:$K$50,2,FALSE))</f>
        <v>Coordinador Jurídico</v>
      </c>
      <c r="U71" s="403" t="s">
        <v>529</v>
      </c>
      <c r="V71" s="388"/>
      <c r="W71" s="47"/>
      <c r="X71" s="43"/>
      <c r="Y71" s="48" t="str">
        <f t="shared" si="57"/>
        <v/>
      </c>
      <c r="Z71" s="49" t="str">
        <f t="shared" si="94"/>
        <v/>
      </c>
      <c r="AA71" s="50" t="str">
        <f t="shared" si="58"/>
        <v/>
      </c>
      <c r="AB71" s="50" t="str">
        <f t="shared" si="59"/>
        <v/>
      </c>
      <c r="AC71" s="118" t="str">
        <f t="shared" si="60"/>
        <v/>
      </c>
      <c r="AD71" s="122" t="s">
        <v>784</v>
      </c>
      <c r="AE71" s="115" t="s">
        <v>767</v>
      </c>
      <c r="AF71" s="350">
        <v>43343</v>
      </c>
      <c r="AG71" s="137" t="s">
        <v>927</v>
      </c>
      <c r="AH71" s="138">
        <v>0.5</v>
      </c>
      <c r="AI71" s="48">
        <f t="shared" si="106"/>
        <v>0.5</v>
      </c>
      <c r="AJ71" s="351">
        <f t="shared" si="107"/>
        <v>0.5</v>
      </c>
      <c r="AK71" s="339" t="str">
        <f t="shared" si="111"/>
        <v>EN PROCESO</v>
      </c>
      <c r="AL71" s="335" t="b">
        <f t="shared" si="112"/>
        <v>0</v>
      </c>
      <c r="AM71" s="362" t="str">
        <f t="shared" si="108"/>
        <v>EN PROCESO</v>
      </c>
      <c r="AN71" s="139" t="s">
        <v>920</v>
      </c>
      <c r="AO71" s="360" t="s">
        <v>888</v>
      </c>
      <c r="AP71" s="92"/>
      <c r="AQ71" s="77" t="str">
        <f t="shared" si="61"/>
        <v/>
      </c>
      <c r="AR71" s="93"/>
      <c r="AS71" s="48" t="str">
        <f t="shared" si="95"/>
        <v/>
      </c>
      <c r="AT71" s="49" t="str">
        <f t="shared" si="96"/>
        <v/>
      </c>
      <c r="AU71" s="50" t="str">
        <f t="shared" si="97"/>
        <v/>
      </c>
      <c r="AV71" s="50" t="str">
        <f t="shared" si="98"/>
        <v/>
      </c>
      <c r="AW71" s="50" t="str">
        <f t="shared" si="99"/>
        <v/>
      </c>
      <c r="AX71" s="77"/>
      <c r="AY71" s="96"/>
      <c r="AZ71" s="92"/>
      <c r="BA71" s="77" t="str">
        <f t="shared" si="62"/>
        <v/>
      </c>
      <c r="BB71" s="93"/>
      <c r="BC71" s="48" t="str">
        <f t="shared" si="100"/>
        <v/>
      </c>
      <c r="BD71" s="49" t="str">
        <f t="shared" si="101"/>
        <v/>
      </c>
      <c r="BE71" s="50" t="str">
        <f t="shared" si="102"/>
        <v/>
      </c>
      <c r="BF71" s="50" t="str">
        <f t="shared" si="103"/>
        <v/>
      </c>
      <c r="BG71" s="50" t="str">
        <f t="shared" si="104"/>
        <v/>
      </c>
      <c r="BH71" s="77"/>
      <c r="BI71" s="94"/>
      <c r="BJ71" s="322" t="str">
        <f t="shared" si="63"/>
        <v>PENDIENTE</v>
      </c>
      <c r="BK71" s="97"/>
      <c r="BL71" s="98"/>
      <c r="BM71" s="324"/>
    </row>
    <row r="72" spans="1:65" ht="90" x14ac:dyDescent="0.25">
      <c r="A72" s="434">
        <v>78</v>
      </c>
      <c r="B72" s="58">
        <v>43098</v>
      </c>
      <c r="C72" s="43" t="s">
        <v>23</v>
      </c>
      <c r="D72" s="44" t="s">
        <v>242</v>
      </c>
      <c r="E72" s="58">
        <v>43098</v>
      </c>
      <c r="F72" s="43">
        <v>12</v>
      </c>
      <c r="G72" s="43" t="s">
        <v>253</v>
      </c>
      <c r="H72" s="403" t="s">
        <v>115</v>
      </c>
      <c r="I72" s="406" t="s">
        <v>403</v>
      </c>
      <c r="J72" s="44" t="s">
        <v>424</v>
      </c>
      <c r="K72" s="43">
        <v>4</v>
      </c>
      <c r="L72" s="43" t="s">
        <v>27</v>
      </c>
      <c r="M72" s="43" t="s">
        <v>349</v>
      </c>
      <c r="N72" s="43" t="s">
        <v>422</v>
      </c>
      <c r="O72" s="57">
        <v>1</v>
      </c>
      <c r="P72" s="58">
        <v>43144</v>
      </c>
      <c r="Q72" s="58">
        <v>43447</v>
      </c>
      <c r="R72" s="43" t="s">
        <v>129</v>
      </c>
      <c r="S72" s="44" t="str">
        <f>IF(R72="","",VLOOKUP(R72,[2]Datos.!$G$28:$H$50,2,FALSE))</f>
        <v>Secretario General</v>
      </c>
      <c r="T72" s="44" t="str">
        <f>IF(R72="","",VLOOKUP(R72,[2]Datos.!$J$28:$K$50,2,FALSE))</f>
        <v>Coordinador Jurídico</v>
      </c>
      <c r="U72" s="403" t="s">
        <v>170</v>
      </c>
      <c r="V72" s="388"/>
      <c r="W72" s="47"/>
      <c r="X72" s="43"/>
      <c r="Y72" s="48" t="str">
        <f t="shared" si="57"/>
        <v/>
      </c>
      <c r="Z72" s="49" t="str">
        <f t="shared" si="94"/>
        <v/>
      </c>
      <c r="AA72" s="50" t="str">
        <f t="shared" si="58"/>
        <v/>
      </c>
      <c r="AB72" s="50" t="str">
        <f t="shared" si="59"/>
        <v/>
      </c>
      <c r="AC72" s="118" t="str">
        <f t="shared" si="60"/>
        <v/>
      </c>
      <c r="AD72" s="123" t="s">
        <v>783</v>
      </c>
      <c r="AE72" s="115" t="s">
        <v>767</v>
      </c>
      <c r="AF72" s="350">
        <v>43343</v>
      </c>
      <c r="AG72" s="137" t="s">
        <v>914</v>
      </c>
      <c r="AH72" s="138">
        <v>1</v>
      </c>
      <c r="AI72" s="48">
        <f t="shared" si="106"/>
        <v>0.25</v>
      </c>
      <c r="AJ72" s="351">
        <f t="shared" si="107"/>
        <v>0.25</v>
      </c>
      <c r="AK72" s="339" t="str">
        <f t="shared" si="111"/>
        <v>EN PROCESO</v>
      </c>
      <c r="AL72" s="335" t="b">
        <f t="shared" si="112"/>
        <v>0</v>
      </c>
      <c r="AM72" s="362" t="str">
        <f t="shared" si="108"/>
        <v>EN PROCESO</v>
      </c>
      <c r="AN72" s="139" t="s">
        <v>915</v>
      </c>
      <c r="AO72" s="360" t="s">
        <v>888</v>
      </c>
      <c r="AP72" s="92"/>
      <c r="AQ72" s="77" t="str">
        <f t="shared" si="61"/>
        <v/>
      </c>
      <c r="AR72" s="93"/>
      <c r="AS72" s="48" t="str">
        <f t="shared" si="95"/>
        <v/>
      </c>
      <c r="AT72" s="49" t="str">
        <f t="shared" si="96"/>
        <v/>
      </c>
      <c r="AU72" s="50" t="str">
        <f t="shared" si="97"/>
        <v/>
      </c>
      <c r="AV72" s="50" t="str">
        <f t="shared" si="98"/>
        <v/>
      </c>
      <c r="AW72" s="50" t="str">
        <f t="shared" si="99"/>
        <v/>
      </c>
      <c r="AX72" s="77"/>
      <c r="AY72" s="96"/>
      <c r="AZ72" s="92"/>
      <c r="BA72" s="77" t="str">
        <f t="shared" si="62"/>
        <v/>
      </c>
      <c r="BB72" s="93"/>
      <c r="BC72" s="48" t="str">
        <f t="shared" si="100"/>
        <v/>
      </c>
      <c r="BD72" s="49" t="str">
        <f t="shared" si="101"/>
        <v/>
      </c>
      <c r="BE72" s="50" t="str">
        <f t="shared" si="102"/>
        <v/>
      </c>
      <c r="BF72" s="50" t="str">
        <f t="shared" si="103"/>
        <v/>
      </c>
      <c r="BG72" s="50" t="str">
        <f t="shared" si="104"/>
        <v/>
      </c>
      <c r="BH72" s="77"/>
      <c r="BI72" s="94"/>
      <c r="BJ72" s="322" t="str">
        <f t="shared" si="63"/>
        <v>PENDIENTE</v>
      </c>
      <c r="BK72" s="97"/>
      <c r="BL72" s="98"/>
      <c r="BM72" s="324"/>
    </row>
    <row r="73" spans="1:65" s="81" customFormat="1" ht="114.75" x14ac:dyDescent="0.15">
      <c r="A73" s="434">
        <v>79</v>
      </c>
      <c r="B73" s="46">
        <v>43162</v>
      </c>
      <c r="C73" s="44" t="s">
        <v>23</v>
      </c>
      <c r="D73" s="44" t="s">
        <v>254</v>
      </c>
      <c r="E73" s="46">
        <v>43162</v>
      </c>
      <c r="F73" s="44" t="s">
        <v>255</v>
      </c>
      <c r="G73" s="44" t="s">
        <v>256</v>
      </c>
      <c r="H73" s="401" t="s">
        <v>114</v>
      </c>
      <c r="I73" s="406" t="s">
        <v>425</v>
      </c>
      <c r="J73" s="44" t="s">
        <v>426</v>
      </c>
      <c r="K73" s="44">
        <v>1</v>
      </c>
      <c r="L73" s="44" t="s">
        <v>427</v>
      </c>
      <c r="M73" s="44" t="s">
        <v>428</v>
      </c>
      <c r="N73" s="45" t="s">
        <v>429</v>
      </c>
      <c r="O73" s="63">
        <v>1</v>
      </c>
      <c r="P73" s="46">
        <v>43192</v>
      </c>
      <c r="Q73" s="46">
        <v>43404</v>
      </c>
      <c r="R73" s="44" t="s">
        <v>42</v>
      </c>
      <c r="S73" s="44" t="str">
        <f>IF(R73="","",VLOOKUP(R73,[2]Datos.!$G$28:$H$50,2,FALSE))</f>
        <v>Subdirector Financiero</v>
      </c>
      <c r="T73" s="44" t="str">
        <f>IF(R73="","",VLOOKUP(R73,[2]Datos.!$J$28:$K$50,2,FALSE))</f>
        <v>Profesional Universitario de Contabilidad</v>
      </c>
      <c r="U73" s="401" t="s">
        <v>170</v>
      </c>
      <c r="V73" s="388"/>
      <c r="W73" s="55"/>
      <c r="X73" s="44"/>
      <c r="Y73" s="48" t="str">
        <f t="shared" si="57"/>
        <v/>
      </c>
      <c r="Z73" s="49" t="str">
        <f t="shared" si="94"/>
        <v/>
      </c>
      <c r="AA73" s="50" t="str">
        <f t="shared" si="58"/>
        <v/>
      </c>
      <c r="AB73" s="50" t="str">
        <f t="shared" si="59"/>
        <v/>
      </c>
      <c r="AC73" s="118" t="str">
        <f t="shared" si="60"/>
        <v/>
      </c>
      <c r="AD73" s="124" t="s">
        <v>805</v>
      </c>
      <c r="AE73" s="116" t="s">
        <v>769</v>
      </c>
      <c r="AF73" s="350">
        <v>43343</v>
      </c>
      <c r="AG73" s="124" t="s">
        <v>886</v>
      </c>
      <c r="AH73" s="138">
        <v>1</v>
      </c>
      <c r="AI73" s="48">
        <f t="shared" si="106"/>
        <v>1</v>
      </c>
      <c r="AJ73" s="351">
        <f t="shared" si="107"/>
        <v>1</v>
      </c>
      <c r="AK73" s="338" t="str">
        <f t="shared" si="111"/>
        <v>TERMINADA</v>
      </c>
      <c r="AL73" s="334" t="b">
        <f t="shared" si="112"/>
        <v>0</v>
      </c>
      <c r="AM73" s="359" t="str">
        <f t="shared" si="108"/>
        <v>TERMINADA</v>
      </c>
      <c r="AN73" s="167" t="s">
        <v>942</v>
      </c>
      <c r="AO73" s="360" t="s">
        <v>862</v>
      </c>
      <c r="AP73" s="92"/>
      <c r="AQ73" s="77" t="str">
        <f t="shared" si="61"/>
        <v/>
      </c>
      <c r="AR73" s="93"/>
      <c r="AS73" s="48" t="str">
        <f t="shared" si="95"/>
        <v/>
      </c>
      <c r="AT73" s="49" t="str">
        <f t="shared" si="96"/>
        <v/>
      </c>
      <c r="AU73" s="50" t="str">
        <f t="shared" si="97"/>
        <v/>
      </c>
      <c r="AV73" s="50" t="str">
        <f t="shared" si="98"/>
        <v/>
      </c>
      <c r="AW73" s="50" t="str">
        <f t="shared" si="99"/>
        <v/>
      </c>
      <c r="AX73" s="77"/>
      <c r="AY73" s="96"/>
      <c r="AZ73" s="92"/>
      <c r="BA73" s="77" t="str">
        <f t="shared" si="62"/>
        <v/>
      </c>
      <c r="BB73" s="93"/>
      <c r="BC73" s="48" t="str">
        <f t="shared" si="100"/>
        <v/>
      </c>
      <c r="BD73" s="49" t="str">
        <f t="shared" si="101"/>
        <v/>
      </c>
      <c r="BE73" s="50" t="str">
        <f t="shared" si="102"/>
        <v/>
      </c>
      <c r="BF73" s="50" t="str">
        <f t="shared" si="103"/>
        <v/>
      </c>
      <c r="BG73" s="50" t="str">
        <f t="shared" si="104"/>
        <v/>
      </c>
      <c r="BH73" s="77"/>
      <c r="BI73" s="94"/>
      <c r="BJ73" s="322" t="str">
        <f t="shared" si="63"/>
        <v>CUMPLIDA</v>
      </c>
      <c r="BK73" s="97"/>
      <c r="BL73" s="98"/>
      <c r="BM73" s="324"/>
    </row>
    <row r="74" spans="1:65" s="81" customFormat="1" ht="225" x14ac:dyDescent="0.15">
      <c r="A74" s="434">
        <v>80</v>
      </c>
      <c r="B74" s="46">
        <v>43162</v>
      </c>
      <c r="C74" s="44" t="s">
        <v>23</v>
      </c>
      <c r="D74" s="44" t="s">
        <v>254</v>
      </c>
      <c r="E74" s="46">
        <v>43162</v>
      </c>
      <c r="F74" s="44" t="s">
        <v>257</v>
      </c>
      <c r="G74" s="44" t="s">
        <v>258</v>
      </c>
      <c r="H74" s="401" t="s">
        <v>519</v>
      </c>
      <c r="I74" s="406" t="s">
        <v>588</v>
      </c>
      <c r="J74" s="44" t="s">
        <v>589</v>
      </c>
      <c r="K74" s="44">
        <v>1</v>
      </c>
      <c r="L74" s="44" t="s">
        <v>27</v>
      </c>
      <c r="M74" s="44" t="s">
        <v>430</v>
      </c>
      <c r="N74" s="45" t="s">
        <v>431</v>
      </c>
      <c r="O74" s="63">
        <v>1</v>
      </c>
      <c r="P74" s="46">
        <v>43312</v>
      </c>
      <c r="Q74" s="46">
        <v>43465</v>
      </c>
      <c r="R74" s="44" t="s">
        <v>88</v>
      </c>
      <c r="S74" s="44" t="str">
        <f>IF(R74="","",VLOOKUP(R74,[2]Datos.!$G$28:$H$50,2,FALSE))</f>
        <v xml:space="preserve">Subdirector Administrativo </v>
      </c>
      <c r="T74" s="44" t="str">
        <f>IF(R74="","",VLOOKUP(R74,[2]Datos.!$J$28:$K$50,2,FALSE))</f>
        <v>Técnico de Servicios Administrativos</v>
      </c>
      <c r="U74" s="401" t="s">
        <v>170</v>
      </c>
      <c r="V74" s="388"/>
      <c r="W74" s="44"/>
      <c r="X74" s="44"/>
      <c r="Y74" s="48" t="str">
        <f t="shared" ref="Y74:Y105" si="113">IF(X74="","",IF(OR($K74=0,$K74="",V74=""),"",X74/$K74))</f>
        <v/>
      </c>
      <c r="Z74" s="49" t="str">
        <f t="shared" si="94"/>
        <v/>
      </c>
      <c r="AA74" s="50" t="str">
        <f t="shared" ref="AA74:AA105" si="114">IF(X74="","",IF(V74&lt;=Q74,IF(Z74=0%,"SIN INICIAR",IF(Z74=100%,"TERMINADA",IF(Z74&gt;0%,"EN PROCESO",IF(Z74&lt;0%,"INCUMPLIDA"))))))</f>
        <v/>
      </c>
      <c r="AB74" s="50" t="str">
        <f t="shared" ref="AB74:AB105" si="115">IF(X74="","",IF(V74&gt;=Q74,IF(Z74&lt;100%,"INCUMPLIDA",IF(Z74=100%,"TERMINADA EXTEMPORANEA"))))</f>
        <v/>
      </c>
      <c r="AC74" s="118" t="str">
        <f t="shared" ref="AC74:AC105" si="116">IF(X74="","",IF(V74&lt;=Q74,AA74,IF(V74&gt;=Q74,AB74)))</f>
        <v/>
      </c>
      <c r="AD74" s="130"/>
      <c r="AE74" s="131"/>
      <c r="AF74" s="350">
        <v>43343</v>
      </c>
      <c r="AG74" s="137" t="s">
        <v>882</v>
      </c>
      <c r="AH74" s="138">
        <v>0</v>
      </c>
      <c r="AI74" s="48">
        <f t="shared" si="106"/>
        <v>0</v>
      </c>
      <c r="AJ74" s="351">
        <f t="shared" si="107"/>
        <v>0</v>
      </c>
      <c r="AK74" s="338" t="str">
        <f t="shared" si="111"/>
        <v>SIN INICIAR</v>
      </c>
      <c r="AL74" s="334" t="b">
        <f t="shared" si="112"/>
        <v>0</v>
      </c>
      <c r="AM74" s="361" t="str">
        <f t="shared" si="108"/>
        <v>SIN INICIAR</v>
      </c>
      <c r="AN74" s="137" t="s">
        <v>943</v>
      </c>
      <c r="AO74" s="360" t="s">
        <v>876</v>
      </c>
      <c r="AP74" s="92"/>
      <c r="AQ74" s="77" t="str">
        <f t="shared" ref="AQ74:AQ105" si="117">IF(AP74="","",IF(AF74="",IF(V74="",IF(AP74&gt;P74,"","Fecha debe ser posterior a la de inicio (Columna U)"),IF(AP74&gt;V74,"","Fecha debe ser posterior a la del seguimiento anterior")),IF(AP74&gt;AF74,"","Fecha debe ser posterior a la del seguimiento anterior")))</f>
        <v/>
      </c>
      <c r="AR74" s="93"/>
      <c r="AS74" s="48" t="str">
        <f t="shared" si="95"/>
        <v/>
      </c>
      <c r="AT74" s="49" t="str">
        <f t="shared" si="96"/>
        <v/>
      </c>
      <c r="AU74" s="50" t="str">
        <f t="shared" si="97"/>
        <v/>
      </c>
      <c r="AV74" s="50" t="str">
        <f t="shared" si="98"/>
        <v/>
      </c>
      <c r="AW74" s="50" t="str">
        <f t="shared" si="99"/>
        <v/>
      </c>
      <c r="AX74" s="77"/>
      <c r="AY74" s="96"/>
      <c r="AZ74" s="92"/>
      <c r="BA74" s="77" t="str">
        <f t="shared" ref="BA74:BA105" si="118">IF(AZ74="","",IF(AP74="",IF(AF74="",IF(V74="",IF(AZ74&gt;P74,"","Fecha debe ser posterior a la de inicio (Columna U)"),IF(AZ74&gt;V74,"","Fecha debe ser posterior a la del seguimiento anterior")),IF(AZ74&gt;AF74,"","Fecha debe ser posterior a la del seguimiento anterior")),IF(AZ74&gt;AP74,"","Fecha debe ser posterior a la del seguimiento anterior")))</f>
        <v/>
      </c>
      <c r="BB74" s="93"/>
      <c r="BC74" s="48" t="str">
        <f t="shared" si="100"/>
        <v/>
      </c>
      <c r="BD74" s="49" t="str">
        <f t="shared" si="101"/>
        <v/>
      </c>
      <c r="BE74" s="50" t="str">
        <f t="shared" si="102"/>
        <v/>
      </c>
      <c r="BF74" s="50" t="str">
        <f t="shared" si="103"/>
        <v/>
      </c>
      <c r="BG74" s="50" t="str">
        <f t="shared" si="104"/>
        <v/>
      </c>
      <c r="BH74" s="77"/>
      <c r="BI74" s="94"/>
      <c r="BJ74" s="322" t="str">
        <f t="shared" ref="BJ74:BJ105" si="119">IF(G74="","",IF(OR(Z74=100%,AJ74=100%,AT74=100%,BD74=100%),"CUMPLIDA","PENDIENTE"))</f>
        <v>PENDIENTE</v>
      </c>
      <c r="BK74" s="97"/>
      <c r="BL74" s="98"/>
      <c r="BM74" s="324"/>
    </row>
    <row r="75" spans="1:65" s="81" customFormat="1" ht="114.75" x14ac:dyDescent="0.15">
      <c r="A75" s="434">
        <v>81</v>
      </c>
      <c r="B75" s="46">
        <v>43162</v>
      </c>
      <c r="C75" s="44" t="s">
        <v>23</v>
      </c>
      <c r="D75" s="44" t="s">
        <v>254</v>
      </c>
      <c r="E75" s="46">
        <v>43162</v>
      </c>
      <c r="F75" s="44" t="s">
        <v>259</v>
      </c>
      <c r="G75" s="44" t="s">
        <v>260</v>
      </c>
      <c r="H75" s="401" t="s">
        <v>114</v>
      </c>
      <c r="I75" s="406" t="s">
        <v>432</v>
      </c>
      <c r="J75" s="44" t="s">
        <v>433</v>
      </c>
      <c r="K75" s="44">
        <v>2</v>
      </c>
      <c r="L75" s="44" t="s">
        <v>427</v>
      </c>
      <c r="M75" s="44" t="s">
        <v>590</v>
      </c>
      <c r="N75" s="45" t="s">
        <v>434</v>
      </c>
      <c r="O75" s="63">
        <v>1</v>
      </c>
      <c r="P75" s="46">
        <v>43192</v>
      </c>
      <c r="Q75" s="46">
        <v>43404</v>
      </c>
      <c r="R75" s="44" t="s">
        <v>42</v>
      </c>
      <c r="S75" s="44" t="str">
        <f>IF(R75="","",VLOOKUP(R75,[2]Datos.!$G$28:$H$50,2,FALSE))</f>
        <v>Subdirector Financiero</v>
      </c>
      <c r="T75" s="44" t="str">
        <f>IF(R75="","",VLOOKUP(R75,[2]Datos.!$J$28:$K$50,2,FALSE))</f>
        <v>Profesional Universitario de Contabilidad</v>
      </c>
      <c r="U75" s="401" t="s">
        <v>170</v>
      </c>
      <c r="V75" s="388"/>
      <c r="W75" s="55"/>
      <c r="X75" s="44"/>
      <c r="Y75" s="48" t="str">
        <f t="shared" si="113"/>
        <v/>
      </c>
      <c r="Z75" s="49" t="str">
        <f t="shared" si="94"/>
        <v/>
      </c>
      <c r="AA75" s="50" t="str">
        <f t="shared" si="114"/>
        <v/>
      </c>
      <c r="AB75" s="50" t="str">
        <f t="shared" si="115"/>
        <v/>
      </c>
      <c r="AC75" s="118" t="str">
        <f t="shared" si="116"/>
        <v/>
      </c>
      <c r="AD75" s="124" t="s">
        <v>806</v>
      </c>
      <c r="AE75" s="116" t="s">
        <v>769</v>
      </c>
      <c r="AF75" s="350">
        <v>43343</v>
      </c>
      <c r="AG75" s="124" t="s">
        <v>886</v>
      </c>
      <c r="AH75" s="138">
        <v>1</v>
      </c>
      <c r="AI75" s="48">
        <f t="shared" si="106"/>
        <v>0.5</v>
      </c>
      <c r="AJ75" s="351">
        <f t="shared" si="107"/>
        <v>0.5</v>
      </c>
      <c r="AK75" s="338" t="str">
        <f t="shared" si="111"/>
        <v>EN PROCESO</v>
      </c>
      <c r="AL75" s="334" t="b">
        <f t="shared" si="112"/>
        <v>0</v>
      </c>
      <c r="AM75" s="359" t="str">
        <f t="shared" si="108"/>
        <v>EN PROCESO</v>
      </c>
      <c r="AN75" s="167" t="s">
        <v>1038</v>
      </c>
      <c r="AO75" s="360" t="s">
        <v>862</v>
      </c>
      <c r="AP75" s="92"/>
      <c r="AQ75" s="77" t="str">
        <f t="shared" si="117"/>
        <v/>
      </c>
      <c r="AR75" s="93"/>
      <c r="AS75" s="48" t="str">
        <f t="shared" si="95"/>
        <v/>
      </c>
      <c r="AT75" s="49" t="str">
        <f t="shared" si="96"/>
        <v/>
      </c>
      <c r="AU75" s="50" t="str">
        <f t="shared" si="97"/>
        <v/>
      </c>
      <c r="AV75" s="50" t="str">
        <f t="shared" si="98"/>
        <v/>
      </c>
      <c r="AW75" s="50" t="str">
        <f t="shared" si="99"/>
        <v/>
      </c>
      <c r="AX75" s="77"/>
      <c r="AY75" s="96"/>
      <c r="AZ75" s="92"/>
      <c r="BA75" s="77" t="str">
        <f t="shared" si="118"/>
        <v/>
      </c>
      <c r="BB75" s="93"/>
      <c r="BC75" s="48" t="str">
        <f t="shared" si="100"/>
        <v/>
      </c>
      <c r="BD75" s="49" t="str">
        <f t="shared" si="101"/>
        <v/>
      </c>
      <c r="BE75" s="50" t="str">
        <f t="shared" si="102"/>
        <v/>
      </c>
      <c r="BF75" s="50" t="str">
        <f t="shared" si="103"/>
        <v/>
      </c>
      <c r="BG75" s="50" t="str">
        <f t="shared" si="104"/>
        <v/>
      </c>
      <c r="BH75" s="77"/>
      <c r="BI75" s="94"/>
      <c r="BJ75" s="322" t="str">
        <f t="shared" si="119"/>
        <v>PENDIENTE</v>
      </c>
      <c r="BK75" s="97"/>
      <c r="BL75" s="98"/>
      <c r="BM75" s="324"/>
    </row>
    <row r="76" spans="1:65" s="81" customFormat="1" ht="114.75" x14ac:dyDescent="0.15">
      <c r="A76" s="434">
        <v>82</v>
      </c>
      <c r="B76" s="46">
        <v>43162</v>
      </c>
      <c r="C76" s="44" t="s">
        <v>23</v>
      </c>
      <c r="D76" s="44" t="s">
        <v>254</v>
      </c>
      <c r="E76" s="46">
        <v>43162</v>
      </c>
      <c r="F76" s="44" t="s">
        <v>186</v>
      </c>
      <c r="G76" s="44" t="s">
        <v>261</v>
      </c>
      <c r="H76" s="401" t="s">
        <v>114</v>
      </c>
      <c r="I76" s="406" t="s">
        <v>435</v>
      </c>
      <c r="J76" s="44" t="s">
        <v>436</v>
      </c>
      <c r="K76" s="44">
        <v>4</v>
      </c>
      <c r="L76" s="44" t="s">
        <v>427</v>
      </c>
      <c r="M76" s="44" t="s">
        <v>590</v>
      </c>
      <c r="N76" s="45" t="s">
        <v>434</v>
      </c>
      <c r="O76" s="63">
        <v>1</v>
      </c>
      <c r="P76" s="46">
        <v>43192</v>
      </c>
      <c r="Q76" s="46">
        <v>43404</v>
      </c>
      <c r="R76" s="44" t="s">
        <v>42</v>
      </c>
      <c r="S76" s="44" t="str">
        <f>IF(R76="","",VLOOKUP(R76,[2]Datos.!$G$28:$H$50,2,FALSE))</f>
        <v>Subdirector Financiero</v>
      </c>
      <c r="T76" s="44" t="str">
        <f>IF(R76="","",VLOOKUP(R76,[2]Datos.!$J$28:$K$50,2,FALSE))</f>
        <v>Profesional Universitario de Contabilidad</v>
      </c>
      <c r="U76" s="401" t="s">
        <v>170</v>
      </c>
      <c r="V76" s="388"/>
      <c r="W76" s="55"/>
      <c r="X76" s="44"/>
      <c r="Y76" s="48" t="str">
        <f t="shared" si="113"/>
        <v/>
      </c>
      <c r="Z76" s="49" t="str">
        <f t="shared" si="94"/>
        <v/>
      </c>
      <c r="AA76" s="50" t="str">
        <f t="shared" si="114"/>
        <v/>
      </c>
      <c r="AB76" s="50" t="str">
        <f t="shared" si="115"/>
        <v/>
      </c>
      <c r="AC76" s="118" t="str">
        <f t="shared" si="116"/>
        <v/>
      </c>
      <c r="AD76" s="124" t="s">
        <v>806</v>
      </c>
      <c r="AE76" s="116" t="s">
        <v>769</v>
      </c>
      <c r="AF76" s="350">
        <v>43343</v>
      </c>
      <c r="AG76" s="124" t="s">
        <v>886</v>
      </c>
      <c r="AH76" s="138">
        <v>1</v>
      </c>
      <c r="AI76" s="48">
        <f t="shared" si="106"/>
        <v>0.25</v>
      </c>
      <c r="AJ76" s="351">
        <f t="shared" si="107"/>
        <v>0.25</v>
      </c>
      <c r="AK76" s="338" t="str">
        <f t="shared" si="111"/>
        <v>EN PROCESO</v>
      </c>
      <c r="AL76" s="334" t="b">
        <f t="shared" si="112"/>
        <v>0</v>
      </c>
      <c r="AM76" s="359" t="str">
        <f t="shared" si="108"/>
        <v>EN PROCESO</v>
      </c>
      <c r="AN76" s="163" t="s">
        <v>1039</v>
      </c>
      <c r="AO76" s="360" t="s">
        <v>862</v>
      </c>
      <c r="AP76" s="92"/>
      <c r="AQ76" s="77" t="str">
        <f t="shared" si="117"/>
        <v/>
      </c>
      <c r="AR76" s="93"/>
      <c r="AS76" s="48" t="str">
        <f t="shared" si="95"/>
        <v/>
      </c>
      <c r="AT76" s="49" t="str">
        <f t="shared" si="96"/>
        <v/>
      </c>
      <c r="AU76" s="50" t="str">
        <f t="shared" si="97"/>
        <v/>
      </c>
      <c r="AV76" s="50" t="str">
        <f t="shared" si="98"/>
        <v/>
      </c>
      <c r="AW76" s="50" t="str">
        <f t="shared" si="99"/>
        <v/>
      </c>
      <c r="AX76" s="77"/>
      <c r="AY76" s="96"/>
      <c r="AZ76" s="92"/>
      <c r="BA76" s="77" t="str">
        <f t="shared" si="118"/>
        <v/>
      </c>
      <c r="BB76" s="93"/>
      <c r="BC76" s="48" t="str">
        <f t="shared" si="100"/>
        <v/>
      </c>
      <c r="BD76" s="49" t="str">
        <f t="shared" si="101"/>
        <v/>
      </c>
      <c r="BE76" s="50" t="str">
        <f t="shared" si="102"/>
        <v/>
      </c>
      <c r="BF76" s="50" t="str">
        <f t="shared" si="103"/>
        <v/>
      </c>
      <c r="BG76" s="50" t="str">
        <f t="shared" si="104"/>
        <v/>
      </c>
      <c r="BH76" s="77"/>
      <c r="BI76" s="94"/>
      <c r="BJ76" s="322" t="str">
        <f t="shared" si="119"/>
        <v>PENDIENTE</v>
      </c>
      <c r="BK76" s="97"/>
      <c r="BL76" s="98"/>
      <c r="BM76" s="324"/>
    </row>
    <row r="77" spans="1:65" s="81" customFormat="1" ht="247.5" x14ac:dyDescent="0.15">
      <c r="A77" s="434">
        <v>83</v>
      </c>
      <c r="B77" s="46">
        <v>43162</v>
      </c>
      <c r="C77" s="44" t="s">
        <v>23</v>
      </c>
      <c r="D77" s="44" t="s">
        <v>254</v>
      </c>
      <c r="E77" s="46">
        <v>43162</v>
      </c>
      <c r="F77" s="44" t="s">
        <v>187</v>
      </c>
      <c r="G77" s="44" t="s">
        <v>262</v>
      </c>
      <c r="H77" s="401" t="s">
        <v>114</v>
      </c>
      <c r="I77" s="406" t="s">
        <v>437</v>
      </c>
      <c r="J77" s="42" t="s">
        <v>591</v>
      </c>
      <c r="K77" s="44">
        <v>12</v>
      </c>
      <c r="L77" s="44" t="s">
        <v>427</v>
      </c>
      <c r="M77" s="44" t="s">
        <v>592</v>
      </c>
      <c r="N77" s="45" t="s">
        <v>438</v>
      </c>
      <c r="O77" s="63">
        <v>1</v>
      </c>
      <c r="P77" s="46">
        <v>43192</v>
      </c>
      <c r="Q77" s="46">
        <v>43404</v>
      </c>
      <c r="R77" s="44" t="s">
        <v>42</v>
      </c>
      <c r="S77" s="44" t="str">
        <f>IF(R77="","",VLOOKUP(R77,[2]Datos.!$G$28:$H$50,2,FALSE))</f>
        <v>Subdirector Financiero</v>
      </c>
      <c r="T77" s="44" t="str">
        <f>IF(R77="","",VLOOKUP(R77,[2]Datos.!$J$28:$K$50,2,FALSE))</f>
        <v>Profesional Universitario de Contabilidad</v>
      </c>
      <c r="U77" s="401" t="s">
        <v>170</v>
      </c>
      <c r="V77" s="388"/>
      <c r="W77" s="55"/>
      <c r="X77" s="44"/>
      <c r="Y77" s="48" t="str">
        <f t="shared" si="113"/>
        <v/>
      </c>
      <c r="Z77" s="49" t="str">
        <f t="shared" si="94"/>
        <v/>
      </c>
      <c r="AA77" s="50" t="str">
        <f t="shared" si="114"/>
        <v/>
      </c>
      <c r="AB77" s="50" t="str">
        <f t="shared" si="115"/>
        <v/>
      </c>
      <c r="AC77" s="118" t="str">
        <f t="shared" si="116"/>
        <v/>
      </c>
      <c r="AD77" s="124" t="s">
        <v>807</v>
      </c>
      <c r="AE77" s="116" t="s">
        <v>769</v>
      </c>
      <c r="AF77" s="350">
        <v>43343</v>
      </c>
      <c r="AG77" s="124" t="s">
        <v>887</v>
      </c>
      <c r="AH77" s="138">
        <v>0.5</v>
      </c>
      <c r="AI77" s="48">
        <f t="shared" si="106"/>
        <v>4.1666666666666664E-2</v>
      </c>
      <c r="AJ77" s="351">
        <f t="shared" si="107"/>
        <v>4.1666666666666664E-2</v>
      </c>
      <c r="AK77" s="338" t="str">
        <f t="shared" si="111"/>
        <v>EN PROCESO</v>
      </c>
      <c r="AL77" s="334" t="b">
        <f t="shared" si="112"/>
        <v>0</v>
      </c>
      <c r="AM77" s="359" t="str">
        <f t="shared" si="108"/>
        <v>EN PROCESO</v>
      </c>
      <c r="AN77" s="163" t="s">
        <v>1040</v>
      </c>
      <c r="AO77" s="360" t="s">
        <v>862</v>
      </c>
      <c r="AP77" s="92"/>
      <c r="AQ77" s="77" t="str">
        <f t="shared" si="117"/>
        <v/>
      </c>
      <c r="AR77" s="93"/>
      <c r="AS77" s="48" t="str">
        <f t="shared" si="95"/>
        <v/>
      </c>
      <c r="AT77" s="49" t="str">
        <f t="shared" si="96"/>
        <v/>
      </c>
      <c r="AU77" s="50" t="str">
        <f t="shared" si="97"/>
        <v/>
      </c>
      <c r="AV77" s="50" t="str">
        <f t="shared" si="98"/>
        <v/>
      </c>
      <c r="AW77" s="50" t="str">
        <f t="shared" si="99"/>
        <v/>
      </c>
      <c r="AX77" s="77"/>
      <c r="AY77" s="96"/>
      <c r="AZ77" s="92"/>
      <c r="BA77" s="77" t="str">
        <f t="shared" si="118"/>
        <v/>
      </c>
      <c r="BB77" s="93"/>
      <c r="BC77" s="48" t="str">
        <f t="shared" si="100"/>
        <v/>
      </c>
      <c r="BD77" s="49" t="str">
        <f t="shared" si="101"/>
        <v/>
      </c>
      <c r="BE77" s="50" t="str">
        <f t="shared" si="102"/>
        <v/>
      </c>
      <c r="BF77" s="50" t="str">
        <f t="shared" si="103"/>
        <v/>
      </c>
      <c r="BG77" s="50" t="str">
        <f t="shared" si="104"/>
        <v/>
      </c>
      <c r="BH77" s="77"/>
      <c r="BI77" s="94"/>
      <c r="BJ77" s="322" t="str">
        <f t="shared" si="119"/>
        <v>PENDIENTE</v>
      </c>
      <c r="BK77" s="97"/>
      <c r="BL77" s="98"/>
      <c r="BM77" s="324"/>
    </row>
    <row r="78" spans="1:65" s="81" customFormat="1" ht="123.75" x14ac:dyDescent="0.15">
      <c r="A78" s="434">
        <v>84</v>
      </c>
      <c r="B78" s="46">
        <v>43162</v>
      </c>
      <c r="C78" s="44" t="s">
        <v>23</v>
      </c>
      <c r="D78" s="44" t="s">
        <v>254</v>
      </c>
      <c r="E78" s="46">
        <v>43162</v>
      </c>
      <c r="F78" s="44" t="s">
        <v>184</v>
      </c>
      <c r="G78" s="44" t="s">
        <v>263</v>
      </c>
      <c r="H78" s="401" t="s">
        <v>114</v>
      </c>
      <c r="I78" s="402" t="s">
        <v>593</v>
      </c>
      <c r="J78" s="42" t="s">
        <v>594</v>
      </c>
      <c r="K78" s="44">
        <v>1</v>
      </c>
      <c r="L78" s="44" t="s">
        <v>427</v>
      </c>
      <c r="M78" s="44" t="s">
        <v>439</v>
      </c>
      <c r="N78" s="45" t="s">
        <v>440</v>
      </c>
      <c r="O78" s="63">
        <v>1</v>
      </c>
      <c r="P78" s="46">
        <v>43192</v>
      </c>
      <c r="Q78" s="46">
        <v>43404</v>
      </c>
      <c r="R78" s="44" t="s">
        <v>42</v>
      </c>
      <c r="S78" s="44" t="str">
        <f>IF(R78="","",VLOOKUP(R78,[2]Datos.!$G$28:$H$50,2,FALSE))</f>
        <v>Subdirector Financiero</v>
      </c>
      <c r="T78" s="44" t="str">
        <f>IF(R78="","",VLOOKUP(R78,[2]Datos.!$J$28:$K$50,2,FALSE))</f>
        <v>Profesional Universitario de Contabilidad</v>
      </c>
      <c r="U78" s="401" t="s">
        <v>170</v>
      </c>
      <c r="V78" s="388"/>
      <c r="W78" s="55"/>
      <c r="X78" s="44"/>
      <c r="Y78" s="48" t="str">
        <f t="shared" si="113"/>
        <v/>
      </c>
      <c r="Z78" s="49" t="str">
        <f t="shared" si="94"/>
        <v/>
      </c>
      <c r="AA78" s="50" t="str">
        <f t="shared" si="114"/>
        <v/>
      </c>
      <c r="AB78" s="50" t="str">
        <f t="shared" si="115"/>
        <v/>
      </c>
      <c r="AC78" s="118" t="str">
        <f t="shared" si="116"/>
        <v/>
      </c>
      <c r="AD78" s="124" t="s">
        <v>805</v>
      </c>
      <c r="AE78" s="116" t="s">
        <v>769</v>
      </c>
      <c r="AF78" s="350">
        <v>43343</v>
      </c>
      <c r="AG78" s="124" t="s">
        <v>886</v>
      </c>
      <c r="AH78" s="138">
        <v>1</v>
      </c>
      <c r="AI78" s="48">
        <f t="shared" si="106"/>
        <v>1</v>
      </c>
      <c r="AJ78" s="351">
        <f t="shared" si="107"/>
        <v>1</v>
      </c>
      <c r="AK78" s="338" t="str">
        <f t="shared" si="111"/>
        <v>TERMINADA</v>
      </c>
      <c r="AL78" s="334" t="b">
        <f t="shared" si="112"/>
        <v>0</v>
      </c>
      <c r="AM78" s="359" t="str">
        <f t="shared" si="108"/>
        <v>TERMINADA</v>
      </c>
      <c r="AN78" s="163" t="s">
        <v>944</v>
      </c>
      <c r="AO78" s="360" t="s">
        <v>862</v>
      </c>
      <c r="AP78" s="92"/>
      <c r="AQ78" s="77" t="str">
        <f t="shared" si="117"/>
        <v/>
      </c>
      <c r="AR78" s="93"/>
      <c r="AS78" s="48" t="str">
        <f t="shared" si="95"/>
        <v/>
      </c>
      <c r="AT78" s="49" t="str">
        <f t="shared" si="96"/>
        <v/>
      </c>
      <c r="AU78" s="50" t="str">
        <f t="shared" si="97"/>
        <v/>
      </c>
      <c r="AV78" s="50" t="str">
        <f t="shared" si="98"/>
        <v/>
      </c>
      <c r="AW78" s="50" t="str">
        <f t="shared" si="99"/>
        <v/>
      </c>
      <c r="AX78" s="77"/>
      <c r="AY78" s="96"/>
      <c r="AZ78" s="92"/>
      <c r="BA78" s="77" t="str">
        <f t="shared" si="118"/>
        <v/>
      </c>
      <c r="BB78" s="93"/>
      <c r="BC78" s="48" t="str">
        <f t="shared" si="100"/>
        <v/>
      </c>
      <c r="BD78" s="49" t="str">
        <f t="shared" si="101"/>
        <v/>
      </c>
      <c r="BE78" s="50" t="str">
        <f t="shared" si="102"/>
        <v/>
      </c>
      <c r="BF78" s="50" t="str">
        <f t="shared" si="103"/>
        <v/>
      </c>
      <c r="BG78" s="50" t="str">
        <f t="shared" si="104"/>
        <v/>
      </c>
      <c r="BH78" s="77"/>
      <c r="BI78" s="94"/>
      <c r="BJ78" s="322" t="str">
        <f t="shared" si="119"/>
        <v>CUMPLIDA</v>
      </c>
      <c r="BK78" s="97"/>
      <c r="BL78" s="98"/>
      <c r="BM78" s="324"/>
    </row>
    <row r="79" spans="1:65" s="81" customFormat="1" ht="153" x14ac:dyDescent="0.15">
      <c r="A79" s="434">
        <v>85</v>
      </c>
      <c r="B79" s="46">
        <v>43162</v>
      </c>
      <c r="C79" s="44" t="s">
        <v>23</v>
      </c>
      <c r="D79" s="44" t="s">
        <v>254</v>
      </c>
      <c r="E79" s="46">
        <v>43162</v>
      </c>
      <c r="F79" s="44" t="s">
        <v>189</v>
      </c>
      <c r="G79" s="44" t="s">
        <v>264</v>
      </c>
      <c r="H79" s="439" t="s">
        <v>108</v>
      </c>
      <c r="I79" s="402" t="s">
        <v>441</v>
      </c>
      <c r="J79" s="54" t="s">
        <v>442</v>
      </c>
      <c r="K79" s="44">
        <v>3</v>
      </c>
      <c r="L79" s="44" t="s">
        <v>427</v>
      </c>
      <c r="M79" s="44" t="s">
        <v>443</v>
      </c>
      <c r="N79" s="46" t="s">
        <v>444</v>
      </c>
      <c r="O79" s="63">
        <v>1</v>
      </c>
      <c r="P79" s="46">
        <v>43192</v>
      </c>
      <c r="Q79" s="46">
        <v>43343</v>
      </c>
      <c r="R79" s="44" t="s">
        <v>46</v>
      </c>
      <c r="S79" s="44" t="str">
        <f>IF(R79="","",VLOOKUP(R79,[2]Datos.!$G$28:$H$50,2,FALSE))</f>
        <v>Gerente General</v>
      </c>
      <c r="T79" s="44" t="str">
        <f>IF(R79="","",VLOOKUP(R79,[2]Datos.!$J$28:$K$50,2,FALSE))</f>
        <v>Profesional Universitario de Planeación</v>
      </c>
      <c r="U79" s="401" t="s">
        <v>170</v>
      </c>
      <c r="V79" s="388"/>
      <c r="W79" s="47"/>
      <c r="X79" s="44"/>
      <c r="Y79" s="48" t="str">
        <f t="shared" si="113"/>
        <v/>
      </c>
      <c r="Z79" s="49" t="str">
        <f t="shared" si="94"/>
        <v/>
      </c>
      <c r="AA79" s="50" t="str">
        <f t="shared" si="114"/>
        <v/>
      </c>
      <c r="AB79" s="50" t="str">
        <f t="shared" si="115"/>
        <v/>
      </c>
      <c r="AC79" s="118" t="str">
        <f t="shared" si="116"/>
        <v/>
      </c>
      <c r="AD79" s="132" t="s">
        <v>808</v>
      </c>
      <c r="AE79" s="116" t="s">
        <v>765</v>
      </c>
      <c r="AF79" s="350">
        <v>43343</v>
      </c>
      <c r="AG79" s="137" t="s">
        <v>864</v>
      </c>
      <c r="AH79" s="138">
        <v>0.5</v>
      </c>
      <c r="AI79" s="48">
        <f t="shared" si="106"/>
        <v>0.16666666666666666</v>
      </c>
      <c r="AJ79" s="351">
        <f t="shared" si="107"/>
        <v>0.16666666666666666</v>
      </c>
      <c r="AK79" s="338" t="str">
        <f t="shared" si="111"/>
        <v>EN PROCESO</v>
      </c>
      <c r="AL79" s="334" t="str">
        <f t="shared" si="112"/>
        <v>INCUMPLIDA</v>
      </c>
      <c r="AM79" s="359" t="str">
        <f t="shared" si="108"/>
        <v>EN PROCESO</v>
      </c>
      <c r="AN79" s="162" t="s">
        <v>1041</v>
      </c>
      <c r="AO79" s="360" t="s">
        <v>862</v>
      </c>
      <c r="AP79" s="92"/>
      <c r="AQ79" s="77" t="str">
        <f t="shared" si="117"/>
        <v/>
      </c>
      <c r="AR79" s="93"/>
      <c r="AS79" s="48" t="str">
        <f t="shared" si="95"/>
        <v/>
      </c>
      <c r="AT79" s="49" t="str">
        <f t="shared" si="96"/>
        <v/>
      </c>
      <c r="AU79" s="50" t="str">
        <f t="shared" si="97"/>
        <v/>
      </c>
      <c r="AV79" s="50" t="str">
        <f t="shared" si="98"/>
        <v/>
      </c>
      <c r="AW79" s="50" t="str">
        <f t="shared" si="99"/>
        <v/>
      </c>
      <c r="AX79" s="77"/>
      <c r="AY79" s="96"/>
      <c r="AZ79" s="92"/>
      <c r="BA79" s="77" t="str">
        <f t="shared" si="118"/>
        <v/>
      </c>
      <c r="BB79" s="93"/>
      <c r="BC79" s="48" t="str">
        <f t="shared" si="100"/>
        <v/>
      </c>
      <c r="BD79" s="49" t="str">
        <f t="shared" si="101"/>
        <v/>
      </c>
      <c r="BE79" s="50" t="str">
        <f t="shared" si="102"/>
        <v/>
      </c>
      <c r="BF79" s="50" t="str">
        <f t="shared" si="103"/>
        <v/>
      </c>
      <c r="BG79" s="50" t="str">
        <f t="shared" si="104"/>
        <v/>
      </c>
      <c r="BH79" s="77"/>
      <c r="BI79" s="94"/>
      <c r="BJ79" s="322" t="str">
        <f t="shared" si="119"/>
        <v>PENDIENTE</v>
      </c>
      <c r="BK79" s="97"/>
      <c r="BL79" s="98"/>
      <c r="BM79" s="324"/>
    </row>
    <row r="80" spans="1:65" s="81" customFormat="1" ht="315" x14ac:dyDescent="0.15">
      <c r="A80" s="434">
        <v>86</v>
      </c>
      <c r="B80" s="41">
        <v>43181</v>
      </c>
      <c r="C80" s="42" t="s">
        <v>20</v>
      </c>
      <c r="D80" s="42" t="s">
        <v>265</v>
      </c>
      <c r="E80" s="41">
        <v>43181</v>
      </c>
      <c r="F80" s="100" t="s">
        <v>266</v>
      </c>
      <c r="G80" s="42" t="s">
        <v>267</v>
      </c>
      <c r="H80" s="440" t="s">
        <v>116</v>
      </c>
      <c r="I80" s="402" t="s">
        <v>445</v>
      </c>
      <c r="J80" s="54" t="s">
        <v>446</v>
      </c>
      <c r="K80" s="42">
        <v>3</v>
      </c>
      <c r="L80" s="44" t="s">
        <v>427</v>
      </c>
      <c r="M80" s="42" t="s">
        <v>595</v>
      </c>
      <c r="N80" s="61" t="s">
        <v>639</v>
      </c>
      <c r="O80" s="61">
        <v>1</v>
      </c>
      <c r="P80" s="41">
        <v>43222</v>
      </c>
      <c r="Q80" s="41">
        <v>43250</v>
      </c>
      <c r="R80" s="44" t="s">
        <v>89</v>
      </c>
      <c r="S80" s="44" t="str">
        <f>IF(R80="","",VLOOKUP(R80,[2]Datos.!$G$28:$H$50,2,FALSE))</f>
        <v xml:space="preserve">Subdirector Administrativo </v>
      </c>
      <c r="T80" s="44" t="str">
        <f>IF(R80="","",VLOOKUP(R80,[2]Datos.!$J$28:$K$50,2,FALSE))</f>
        <v>Líder de Gestión Documental</v>
      </c>
      <c r="U80" s="401" t="s">
        <v>170</v>
      </c>
      <c r="V80" s="388"/>
      <c r="W80" s="44"/>
      <c r="X80" s="44"/>
      <c r="Y80" s="48" t="str">
        <f t="shared" si="113"/>
        <v/>
      </c>
      <c r="Z80" s="49" t="str">
        <f t="shared" si="94"/>
        <v/>
      </c>
      <c r="AA80" s="50" t="str">
        <f t="shared" si="114"/>
        <v/>
      </c>
      <c r="AB80" s="50" t="str">
        <f t="shared" si="115"/>
        <v/>
      </c>
      <c r="AC80" s="118" t="str">
        <f t="shared" si="116"/>
        <v/>
      </c>
      <c r="AD80" s="130"/>
      <c r="AE80" s="131"/>
      <c r="AF80" s="350">
        <v>43343</v>
      </c>
      <c r="AG80" s="137" t="s">
        <v>945</v>
      </c>
      <c r="AH80" s="138">
        <v>1</v>
      </c>
      <c r="AI80" s="48">
        <f t="shared" si="106"/>
        <v>0.33333333333333331</v>
      </c>
      <c r="AJ80" s="351">
        <f t="shared" si="107"/>
        <v>0.33333333333333331</v>
      </c>
      <c r="AK80" s="338" t="b">
        <f t="shared" si="111"/>
        <v>0</v>
      </c>
      <c r="AL80" s="334" t="str">
        <f t="shared" si="112"/>
        <v>INCUMPLIDA</v>
      </c>
      <c r="AM80" s="359" t="str">
        <f t="shared" si="108"/>
        <v>INCUMPLIDA</v>
      </c>
      <c r="AN80" s="139" t="s">
        <v>998</v>
      </c>
      <c r="AO80" s="360" t="s">
        <v>778</v>
      </c>
      <c r="AP80" s="92"/>
      <c r="AQ80" s="77" t="str">
        <f t="shared" si="117"/>
        <v/>
      </c>
      <c r="AR80" s="93"/>
      <c r="AS80" s="48" t="str">
        <f t="shared" si="95"/>
        <v/>
      </c>
      <c r="AT80" s="49" t="str">
        <f t="shared" si="96"/>
        <v/>
      </c>
      <c r="AU80" s="50" t="str">
        <f t="shared" si="97"/>
        <v/>
      </c>
      <c r="AV80" s="50" t="str">
        <f t="shared" si="98"/>
        <v/>
      </c>
      <c r="AW80" s="50" t="str">
        <f t="shared" si="99"/>
        <v/>
      </c>
      <c r="AX80" s="77"/>
      <c r="AY80" s="96"/>
      <c r="AZ80" s="92"/>
      <c r="BA80" s="77" t="str">
        <f t="shared" si="118"/>
        <v/>
      </c>
      <c r="BB80" s="93"/>
      <c r="BC80" s="48" t="str">
        <f t="shared" si="100"/>
        <v/>
      </c>
      <c r="BD80" s="49" t="str">
        <f t="shared" si="101"/>
        <v/>
      </c>
      <c r="BE80" s="50" t="str">
        <f t="shared" si="102"/>
        <v/>
      </c>
      <c r="BF80" s="50" t="str">
        <f t="shared" si="103"/>
        <v/>
      </c>
      <c r="BG80" s="50" t="str">
        <f t="shared" si="104"/>
        <v/>
      </c>
      <c r="BH80" s="77"/>
      <c r="BI80" s="94"/>
      <c r="BJ80" s="322" t="str">
        <f t="shared" si="119"/>
        <v>PENDIENTE</v>
      </c>
      <c r="BK80" s="97"/>
      <c r="BL80" s="98"/>
      <c r="BM80" s="324"/>
    </row>
    <row r="81" spans="1:65" s="81" customFormat="1" ht="369.75" x14ac:dyDescent="0.15">
      <c r="A81" s="434">
        <v>87</v>
      </c>
      <c r="B81" s="41">
        <v>43181</v>
      </c>
      <c r="C81" s="42" t="s">
        <v>20</v>
      </c>
      <c r="D81" s="42" t="s">
        <v>265</v>
      </c>
      <c r="E81" s="41">
        <v>43181</v>
      </c>
      <c r="F81" s="100" t="s">
        <v>268</v>
      </c>
      <c r="G81" s="42" t="s">
        <v>269</v>
      </c>
      <c r="H81" s="440" t="s">
        <v>116</v>
      </c>
      <c r="I81" s="402" t="s">
        <v>596</v>
      </c>
      <c r="J81" s="54" t="s">
        <v>597</v>
      </c>
      <c r="K81" s="42">
        <v>2</v>
      </c>
      <c r="L81" s="44" t="s">
        <v>427</v>
      </c>
      <c r="M81" s="42" t="s">
        <v>447</v>
      </c>
      <c r="N81" s="61" t="s">
        <v>448</v>
      </c>
      <c r="O81" s="53">
        <v>0.9</v>
      </c>
      <c r="P81" s="41">
        <v>43252</v>
      </c>
      <c r="Q81" s="41">
        <v>43373</v>
      </c>
      <c r="R81" s="44" t="s">
        <v>89</v>
      </c>
      <c r="S81" s="44" t="str">
        <f>IF(R81="","",VLOOKUP(R81,[2]Datos.!$G$28:$H$50,2,FALSE))</f>
        <v xml:space="preserve">Subdirector Administrativo </v>
      </c>
      <c r="T81" s="44" t="str">
        <f>IF(R81="","",VLOOKUP(R81,[2]Datos.!$J$28:$K$50,2,FALSE))</f>
        <v>Líder de Gestión Documental</v>
      </c>
      <c r="U81" s="401" t="s">
        <v>170</v>
      </c>
      <c r="V81" s="388"/>
      <c r="W81" s="44"/>
      <c r="X81" s="44"/>
      <c r="Y81" s="48" t="str">
        <f t="shared" si="113"/>
        <v/>
      </c>
      <c r="Z81" s="49" t="str">
        <f t="shared" si="94"/>
        <v/>
      </c>
      <c r="AA81" s="50" t="str">
        <f t="shared" si="114"/>
        <v/>
      </c>
      <c r="AB81" s="50" t="str">
        <f t="shared" si="115"/>
        <v/>
      </c>
      <c r="AC81" s="118" t="str">
        <f t="shared" si="116"/>
        <v/>
      </c>
      <c r="AD81" s="130"/>
      <c r="AE81" s="131"/>
      <c r="AF81" s="350">
        <v>43343</v>
      </c>
      <c r="AG81" s="137" t="s">
        <v>946</v>
      </c>
      <c r="AH81" s="138">
        <v>0.5</v>
      </c>
      <c r="AI81" s="48">
        <f t="shared" si="106"/>
        <v>0.25</v>
      </c>
      <c r="AJ81" s="351">
        <f t="shared" si="107"/>
        <v>0.27777777777777779</v>
      </c>
      <c r="AK81" s="338" t="str">
        <f t="shared" si="111"/>
        <v>EN PROCESO</v>
      </c>
      <c r="AL81" s="334" t="b">
        <f t="shared" si="112"/>
        <v>0</v>
      </c>
      <c r="AM81" s="359" t="str">
        <f t="shared" si="108"/>
        <v>EN PROCESO</v>
      </c>
      <c r="AN81" s="139" t="s">
        <v>947</v>
      </c>
      <c r="AO81" s="360" t="s">
        <v>778</v>
      </c>
      <c r="AP81" s="92"/>
      <c r="AQ81" s="77" t="str">
        <f t="shared" si="117"/>
        <v/>
      </c>
      <c r="AR81" s="93"/>
      <c r="AS81" s="48" t="str">
        <f t="shared" si="95"/>
        <v/>
      </c>
      <c r="AT81" s="49" t="str">
        <f t="shared" si="96"/>
        <v/>
      </c>
      <c r="AU81" s="50" t="str">
        <f t="shared" si="97"/>
        <v/>
      </c>
      <c r="AV81" s="50" t="str">
        <f t="shared" si="98"/>
        <v/>
      </c>
      <c r="AW81" s="50" t="str">
        <f t="shared" si="99"/>
        <v/>
      </c>
      <c r="AX81" s="77"/>
      <c r="AY81" s="96"/>
      <c r="AZ81" s="92"/>
      <c r="BA81" s="77" t="str">
        <f t="shared" si="118"/>
        <v/>
      </c>
      <c r="BB81" s="93"/>
      <c r="BC81" s="48" t="str">
        <f t="shared" si="100"/>
        <v/>
      </c>
      <c r="BD81" s="49" t="str">
        <f t="shared" si="101"/>
        <v/>
      </c>
      <c r="BE81" s="50" t="str">
        <f t="shared" si="102"/>
        <v/>
      </c>
      <c r="BF81" s="50" t="str">
        <f t="shared" si="103"/>
        <v/>
      </c>
      <c r="BG81" s="50" t="str">
        <f t="shared" si="104"/>
        <v/>
      </c>
      <c r="BH81" s="77"/>
      <c r="BI81" s="94"/>
      <c r="BJ81" s="322" t="str">
        <f t="shared" si="119"/>
        <v>PENDIENTE</v>
      </c>
      <c r="BK81" s="97"/>
      <c r="BL81" s="98"/>
      <c r="BM81" s="324"/>
    </row>
    <row r="82" spans="1:65" s="81" customFormat="1" ht="267.75" x14ac:dyDescent="0.15">
      <c r="A82" s="434">
        <v>88</v>
      </c>
      <c r="B82" s="41">
        <v>43181</v>
      </c>
      <c r="C82" s="42" t="s">
        <v>20</v>
      </c>
      <c r="D82" s="42" t="s">
        <v>265</v>
      </c>
      <c r="E82" s="41">
        <v>43181</v>
      </c>
      <c r="F82" s="42" t="s">
        <v>270</v>
      </c>
      <c r="G82" s="42" t="s">
        <v>271</v>
      </c>
      <c r="H82" s="440" t="s">
        <v>116</v>
      </c>
      <c r="I82" s="402" t="s">
        <v>449</v>
      </c>
      <c r="J82" s="54" t="s">
        <v>598</v>
      </c>
      <c r="K82" s="42">
        <v>2</v>
      </c>
      <c r="L82" s="44" t="s">
        <v>427</v>
      </c>
      <c r="M82" s="42" t="s">
        <v>450</v>
      </c>
      <c r="N82" s="61" t="s">
        <v>451</v>
      </c>
      <c r="O82" s="53">
        <v>1</v>
      </c>
      <c r="P82" s="41">
        <v>43221</v>
      </c>
      <c r="Q82" s="41">
        <v>43250</v>
      </c>
      <c r="R82" s="44" t="s">
        <v>89</v>
      </c>
      <c r="S82" s="44" t="str">
        <f>IF(R82="","",VLOOKUP(R82,[2]Datos.!$G$28:$H$50,2,FALSE))</f>
        <v xml:space="preserve">Subdirector Administrativo </v>
      </c>
      <c r="T82" s="44" t="str">
        <f>IF(R82="","",VLOOKUP(R82,[2]Datos.!$J$28:$K$50,2,FALSE))</f>
        <v>Líder de Gestión Documental</v>
      </c>
      <c r="U82" s="401" t="s">
        <v>170</v>
      </c>
      <c r="V82" s="388"/>
      <c r="W82" s="44"/>
      <c r="X82" s="44"/>
      <c r="Y82" s="48" t="str">
        <f t="shared" si="113"/>
        <v/>
      </c>
      <c r="Z82" s="49" t="str">
        <f t="shared" si="94"/>
        <v/>
      </c>
      <c r="AA82" s="50" t="str">
        <f t="shared" si="114"/>
        <v/>
      </c>
      <c r="AB82" s="50" t="str">
        <f t="shared" si="115"/>
        <v/>
      </c>
      <c r="AC82" s="118" t="str">
        <f t="shared" si="116"/>
        <v/>
      </c>
      <c r="AD82" s="130"/>
      <c r="AE82" s="131"/>
      <c r="AF82" s="350">
        <v>43343</v>
      </c>
      <c r="AG82" s="137" t="s">
        <v>948</v>
      </c>
      <c r="AH82" s="138">
        <v>1</v>
      </c>
      <c r="AI82" s="48">
        <f t="shared" si="106"/>
        <v>0.5</v>
      </c>
      <c r="AJ82" s="351">
        <f t="shared" si="107"/>
        <v>0.5</v>
      </c>
      <c r="AK82" s="338" t="b">
        <f t="shared" si="111"/>
        <v>0</v>
      </c>
      <c r="AL82" s="334" t="str">
        <f t="shared" si="112"/>
        <v>INCUMPLIDA</v>
      </c>
      <c r="AM82" s="359" t="str">
        <f t="shared" si="108"/>
        <v>INCUMPLIDA</v>
      </c>
      <c r="AN82" s="137" t="s">
        <v>999</v>
      </c>
      <c r="AO82" s="360" t="s">
        <v>821</v>
      </c>
      <c r="AP82" s="92"/>
      <c r="AQ82" s="77" t="str">
        <f t="shared" si="117"/>
        <v/>
      </c>
      <c r="AR82" s="93"/>
      <c r="AS82" s="48" t="str">
        <f t="shared" si="95"/>
        <v/>
      </c>
      <c r="AT82" s="49" t="str">
        <f t="shared" si="96"/>
        <v/>
      </c>
      <c r="AU82" s="50" t="str">
        <f t="shared" si="97"/>
        <v/>
      </c>
      <c r="AV82" s="50" t="str">
        <f t="shared" si="98"/>
        <v/>
      </c>
      <c r="AW82" s="50" t="str">
        <f t="shared" si="99"/>
        <v/>
      </c>
      <c r="AX82" s="77"/>
      <c r="AY82" s="96"/>
      <c r="AZ82" s="92"/>
      <c r="BA82" s="77" t="str">
        <f t="shared" si="118"/>
        <v/>
      </c>
      <c r="BB82" s="93"/>
      <c r="BC82" s="48" t="str">
        <f t="shared" si="100"/>
        <v/>
      </c>
      <c r="BD82" s="49" t="str">
        <f t="shared" si="101"/>
        <v/>
      </c>
      <c r="BE82" s="50" t="str">
        <f t="shared" si="102"/>
        <v/>
      </c>
      <c r="BF82" s="50" t="str">
        <f t="shared" si="103"/>
        <v/>
      </c>
      <c r="BG82" s="50" t="str">
        <f t="shared" si="104"/>
        <v/>
      </c>
      <c r="BH82" s="77"/>
      <c r="BI82" s="94"/>
      <c r="BJ82" s="322" t="str">
        <f t="shared" si="119"/>
        <v>PENDIENTE</v>
      </c>
      <c r="BK82" s="97"/>
      <c r="BL82" s="98"/>
      <c r="BM82" s="324"/>
    </row>
    <row r="83" spans="1:65" s="81" customFormat="1" ht="165.75" x14ac:dyDescent="0.15">
      <c r="A83" s="434">
        <v>89</v>
      </c>
      <c r="B83" s="41">
        <v>43181</v>
      </c>
      <c r="C83" s="42" t="s">
        <v>20</v>
      </c>
      <c r="D83" s="42" t="s">
        <v>265</v>
      </c>
      <c r="E83" s="41">
        <v>43181</v>
      </c>
      <c r="F83" s="42" t="s">
        <v>272</v>
      </c>
      <c r="G83" s="42" t="s">
        <v>273</v>
      </c>
      <c r="H83" s="440" t="s">
        <v>116</v>
      </c>
      <c r="I83" s="402" t="s">
        <v>599</v>
      </c>
      <c r="J83" s="54" t="s">
        <v>600</v>
      </c>
      <c r="K83" s="42">
        <v>1</v>
      </c>
      <c r="L83" s="44" t="s">
        <v>427</v>
      </c>
      <c r="M83" s="42" t="s">
        <v>452</v>
      </c>
      <c r="N83" s="61" t="s">
        <v>453</v>
      </c>
      <c r="O83" s="53">
        <v>1</v>
      </c>
      <c r="P83" s="41">
        <v>43313</v>
      </c>
      <c r="Q83" s="41">
        <v>43404</v>
      </c>
      <c r="R83" s="44" t="s">
        <v>89</v>
      </c>
      <c r="S83" s="44" t="str">
        <f>IF(R83="","",VLOOKUP(R83,[2]Datos.!$G$28:$H$50,2,FALSE))</f>
        <v xml:space="preserve">Subdirector Administrativo </v>
      </c>
      <c r="T83" s="44" t="str">
        <f>IF(R83="","",VLOOKUP(R83,[2]Datos.!$J$28:$K$50,2,FALSE))</f>
        <v>Líder de Gestión Documental</v>
      </c>
      <c r="U83" s="401" t="s">
        <v>170</v>
      </c>
      <c r="V83" s="388"/>
      <c r="W83" s="44"/>
      <c r="X83" s="44"/>
      <c r="Y83" s="48" t="str">
        <f t="shared" si="113"/>
        <v/>
      </c>
      <c r="Z83" s="49" t="str">
        <f t="shared" si="94"/>
        <v/>
      </c>
      <c r="AA83" s="50" t="str">
        <f t="shared" si="114"/>
        <v/>
      </c>
      <c r="AB83" s="50" t="str">
        <f t="shared" si="115"/>
        <v/>
      </c>
      <c r="AC83" s="118" t="str">
        <f t="shared" si="116"/>
        <v/>
      </c>
      <c r="AD83" s="130"/>
      <c r="AE83" s="131"/>
      <c r="AF83" s="350">
        <v>43343</v>
      </c>
      <c r="AG83" s="137" t="s">
        <v>949</v>
      </c>
      <c r="AH83" s="138">
        <v>0.5</v>
      </c>
      <c r="AI83" s="48">
        <f t="shared" si="106"/>
        <v>0.5</v>
      </c>
      <c r="AJ83" s="351">
        <f t="shared" si="107"/>
        <v>0.5</v>
      </c>
      <c r="AK83" s="338" t="str">
        <f t="shared" si="111"/>
        <v>EN PROCESO</v>
      </c>
      <c r="AL83" s="334" t="b">
        <f t="shared" si="112"/>
        <v>0</v>
      </c>
      <c r="AM83" s="359" t="str">
        <f t="shared" si="108"/>
        <v>EN PROCESO</v>
      </c>
      <c r="AN83" s="139" t="s">
        <v>980</v>
      </c>
      <c r="AO83" s="360" t="s">
        <v>821</v>
      </c>
      <c r="AP83" s="92"/>
      <c r="AQ83" s="77" t="str">
        <f t="shared" si="117"/>
        <v/>
      </c>
      <c r="AR83" s="93"/>
      <c r="AS83" s="48" t="str">
        <f t="shared" si="95"/>
        <v/>
      </c>
      <c r="AT83" s="49" t="str">
        <f t="shared" si="96"/>
        <v/>
      </c>
      <c r="AU83" s="50" t="str">
        <f t="shared" si="97"/>
        <v/>
      </c>
      <c r="AV83" s="50" t="str">
        <f t="shared" si="98"/>
        <v/>
      </c>
      <c r="AW83" s="50" t="str">
        <f t="shared" si="99"/>
        <v/>
      </c>
      <c r="AX83" s="77"/>
      <c r="AY83" s="96"/>
      <c r="AZ83" s="92"/>
      <c r="BA83" s="77" t="str">
        <f t="shared" si="118"/>
        <v/>
      </c>
      <c r="BB83" s="93"/>
      <c r="BC83" s="48" t="str">
        <f t="shared" si="100"/>
        <v/>
      </c>
      <c r="BD83" s="49" t="str">
        <f t="shared" si="101"/>
        <v/>
      </c>
      <c r="BE83" s="50" t="str">
        <f t="shared" si="102"/>
        <v/>
      </c>
      <c r="BF83" s="50" t="str">
        <f t="shared" si="103"/>
        <v/>
      </c>
      <c r="BG83" s="50" t="str">
        <f t="shared" si="104"/>
        <v/>
      </c>
      <c r="BH83" s="77"/>
      <c r="BI83" s="94"/>
      <c r="BJ83" s="322" t="str">
        <f t="shared" si="119"/>
        <v>PENDIENTE</v>
      </c>
      <c r="BK83" s="97"/>
      <c r="BL83" s="98"/>
      <c r="BM83" s="324"/>
    </row>
    <row r="84" spans="1:65" s="81" customFormat="1" ht="229.5" x14ac:dyDescent="0.15">
      <c r="A84" s="434">
        <v>90</v>
      </c>
      <c r="B84" s="41">
        <v>43181</v>
      </c>
      <c r="C84" s="42" t="s">
        <v>20</v>
      </c>
      <c r="D84" s="42" t="s">
        <v>265</v>
      </c>
      <c r="E84" s="41">
        <v>43181</v>
      </c>
      <c r="F84" s="42" t="s">
        <v>274</v>
      </c>
      <c r="G84" s="42" t="s">
        <v>275</v>
      </c>
      <c r="H84" s="440" t="s">
        <v>116</v>
      </c>
      <c r="I84" s="402" t="s">
        <v>454</v>
      </c>
      <c r="J84" s="54" t="s">
        <v>601</v>
      </c>
      <c r="K84" s="42">
        <v>3</v>
      </c>
      <c r="L84" s="44" t="s">
        <v>427</v>
      </c>
      <c r="M84" s="42" t="s">
        <v>602</v>
      </c>
      <c r="N84" s="61" t="s">
        <v>455</v>
      </c>
      <c r="O84" s="53">
        <v>0.7</v>
      </c>
      <c r="P84" s="41">
        <v>43252</v>
      </c>
      <c r="Q84" s="41">
        <v>43462</v>
      </c>
      <c r="R84" s="44" t="s">
        <v>89</v>
      </c>
      <c r="S84" s="44" t="str">
        <f>IF(R84="","",VLOOKUP(R84,[2]Datos.!$G$28:$H$50,2,FALSE))</f>
        <v xml:space="preserve">Subdirector Administrativo </v>
      </c>
      <c r="T84" s="44" t="str">
        <f>IF(R84="","",VLOOKUP(R84,[2]Datos.!$J$28:$K$50,2,FALSE))</f>
        <v>Líder de Gestión Documental</v>
      </c>
      <c r="U84" s="401" t="s">
        <v>170</v>
      </c>
      <c r="V84" s="388"/>
      <c r="W84" s="44"/>
      <c r="X84" s="44"/>
      <c r="Y84" s="48" t="str">
        <f t="shared" si="113"/>
        <v/>
      </c>
      <c r="Z84" s="49" t="str">
        <f t="shared" si="94"/>
        <v/>
      </c>
      <c r="AA84" s="50" t="str">
        <f t="shared" si="114"/>
        <v/>
      </c>
      <c r="AB84" s="50" t="str">
        <f t="shared" si="115"/>
        <v/>
      </c>
      <c r="AC84" s="118" t="str">
        <f t="shared" si="116"/>
        <v/>
      </c>
      <c r="AD84" s="130"/>
      <c r="AE84" s="131"/>
      <c r="AF84" s="350">
        <v>43343</v>
      </c>
      <c r="AG84" s="137" t="s">
        <v>950</v>
      </c>
      <c r="AH84" s="138">
        <v>0.5</v>
      </c>
      <c r="AI84" s="48">
        <f t="shared" si="106"/>
        <v>0.16666666666666666</v>
      </c>
      <c r="AJ84" s="351">
        <f t="shared" si="107"/>
        <v>0.23809523809523811</v>
      </c>
      <c r="AK84" s="338" t="str">
        <f t="shared" si="111"/>
        <v>EN PROCESO</v>
      </c>
      <c r="AL84" s="334" t="b">
        <f t="shared" si="112"/>
        <v>0</v>
      </c>
      <c r="AM84" s="359" t="str">
        <f t="shared" si="108"/>
        <v>EN PROCESO</v>
      </c>
      <c r="AN84" s="139" t="s">
        <v>981</v>
      </c>
      <c r="AO84" s="360" t="s">
        <v>778</v>
      </c>
      <c r="AP84" s="92"/>
      <c r="AQ84" s="77" t="str">
        <f t="shared" si="117"/>
        <v/>
      </c>
      <c r="AR84" s="93"/>
      <c r="AS84" s="48" t="str">
        <f t="shared" si="95"/>
        <v/>
      </c>
      <c r="AT84" s="49" t="str">
        <f t="shared" si="96"/>
        <v/>
      </c>
      <c r="AU84" s="50" t="str">
        <f t="shared" si="97"/>
        <v/>
      </c>
      <c r="AV84" s="50" t="str">
        <f t="shared" si="98"/>
        <v/>
      </c>
      <c r="AW84" s="50" t="str">
        <f t="shared" si="99"/>
        <v/>
      </c>
      <c r="AX84" s="77"/>
      <c r="AY84" s="96"/>
      <c r="AZ84" s="92"/>
      <c r="BA84" s="77" t="str">
        <f t="shared" si="118"/>
        <v/>
      </c>
      <c r="BB84" s="93"/>
      <c r="BC84" s="48" t="str">
        <f t="shared" si="100"/>
        <v/>
      </c>
      <c r="BD84" s="49" t="str">
        <f t="shared" si="101"/>
        <v/>
      </c>
      <c r="BE84" s="50" t="str">
        <f t="shared" si="102"/>
        <v/>
      </c>
      <c r="BF84" s="50" t="str">
        <f t="shared" si="103"/>
        <v/>
      </c>
      <c r="BG84" s="50" t="str">
        <f t="shared" si="104"/>
        <v/>
      </c>
      <c r="BH84" s="77"/>
      <c r="BI84" s="94"/>
      <c r="BJ84" s="322" t="str">
        <f t="shared" si="119"/>
        <v>PENDIENTE</v>
      </c>
      <c r="BK84" s="97"/>
      <c r="BL84" s="98"/>
      <c r="BM84" s="324"/>
    </row>
    <row r="85" spans="1:65" s="81" customFormat="1" ht="255" x14ac:dyDescent="0.15">
      <c r="A85" s="434">
        <v>91</v>
      </c>
      <c r="B85" s="41">
        <v>43181</v>
      </c>
      <c r="C85" s="42" t="s">
        <v>20</v>
      </c>
      <c r="D85" s="42" t="s">
        <v>265</v>
      </c>
      <c r="E85" s="41">
        <v>43181</v>
      </c>
      <c r="F85" s="100" t="s">
        <v>276</v>
      </c>
      <c r="G85" s="42" t="s">
        <v>277</v>
      </c>
      <c r="H85" s="440" t="s">
        <v>116</v>
      </c>
      <c r="I85" s="402" t="s">
        <v>456</v>
      </c>
      <c r="J85" s="54" t="s">
        <v>457</v>
      </c>
      <c r="K85" s="42">
        <v>1</v>
      </c>
      <c r="L85" s="44" t="s">
        <v>427</v>
      </c>
      <c r="M85" s="42" t="s">
        <v>458</v>
      </c>
      <c r="N85" s="61" t="s">
        <v>459</v>
      </c>
      <c r="O85" s="53">
        <v>1</v>
      </c>
      <c r="P85" s="41">
        <v>43313</v>
      </c>
      <c r="Q85" s="41">
        <v>43464</v>
      </c>
      <c r="R85" s="44" t="s">
        <v>89</v>
      </c>
      <c r="S85" s="44" t="str">
        <f>IF(R85="","",VLOOKUP(R85,[2]Datos.!$G$28:$H$50,2,FALSE))</f>
        <v xml:space="preserve">Subdirector Administrativo </v>
      </c>
      <c r="T85" s="44" t="str">
        <f>IF(R85="","",VLOOKUP(R85,[2]Datos.!$J$28:$K$50,2,FALSE))</f>
        <v>Líder de Gestión Documental</v>
      </c>
      <c r="U85" s="401" t="s">
        <v>170</v>
      </c>
      <c r="V85" s="388"/>
      <c r="W85" s="44"/>
      <c r="X85" s="44"/>
      <c r="Y85" s="48" t="str">
        <f t="shared" si="113"/>
        <v/>
      </c>
      <c r="Z85" s="49" t="str">
        <f t="shared" si="94"/>
        <v/>
      </c>
      <c r="AA85" s="50" t="str">
        <f t="shared" si="114"/>
        <v/>
      </c>
      <c r="AB85" s="50" t="str">
        <f t="shared" si="115"/>
        <v/>
      </c>
      <c r="AC85" s="118" t="str">
        <f t="shared" si="116"/>
        <v/>
      </c>
      <c r="AD85" s="130"/>
      <c r="AE85" s="131"/>
      <c r="AF85" s="350">
        <v>43343</v>
      </c>
      <c r="AG85" s="137" t="s">
        <v>951</v>
      </c>
      <c r="AH85" s="138">
        <v>0.5</v>
      </c>
      <c r="AI85" s="48">
        <f t="shared" si="106"/>
        <v>0.5</v>
      </c>
      <c r="AJ85" s="351">
        <f t="shared" si="107"/>
        <v>0.5</v>
      </c>
      <c r="AK85" s="338" t="str">
        <f t="shared" si="111"/>
        <v>EN PROCESO</v>
      </c>
      <c r="AL85" s="334" t="b">
        <f t="shared" si="112"/>
        <v>0</v>
      </c>
      <c r="AM85" s="359" t="str">
        <f t="shared" si="108"/>
        <v>EN PROCESO</v>
      </c>
      <c r="AN85" s="137" t="s">
        <v>982</v>
      </c>
      <c r="AO85" s="360" t="s">
        <v>821</v>
      </c>
      <c r="AP85" s="92"/>
      <c r="AQ85" s="77" t="str">
        <f t="shared" si="117"/>
        <v/>
      </c>
      <c r="AR85" s="93"/>
      <c r="AS85" s="48" t="str">
        <f t="shared" si="95"/>
        <v/>
      </c>
      <c r="AT85" s="49" t="str">
        <f t="shared" si="96"/>
        <v/>
      </c>
      <c r="AU85" s="50" t="str">
        <f t="shared" si="97"/>
        <v/>
      </c>
      <c r="AV85" s="50" t="str">
        <f t="shared" si="98"/>
        <v/>
      </c>
      <c r="AW85" s="50" t="str">
        <f t="shared" si="99"/>
        <v/>
      </c>
      <c r="AX85" s="77"/>
      <c r="AY85" s="96"/>
      <c r="AZ85" s="92"/>
      <c r="BA85" s="77" t="str">
        <f t="shared" si="118"/>
        <v/>
      </c>
      <c r="BB85" s="93"/>
      <c r="BC85" s="48" t="str">
        <f t="shared" si="100"/>
        <v/>
      </c>
      <c r="BD85" s="49" t="str">
        <f t="shared" si="101"/>
        <v/>
      </c>
      <c r="BE85" s="50" t="str">
        <f t="shared" si="102"/>
        <v/>
      </c>
      <c r="BF85" s="50" t="str">
        <f t="shared" si="103"/>
        <v/>
      </c>
      <c r="BG85" s="50" t="str">
        <f t="shared" si="104"/>
        <v/>
      </c>
      <c r="BH85" s="77"/>
      <c r="BI85" s="94"/>
      <c r="BJ85" s="322" t="str">
        <f t="shared" si="119"/>
        <v>PENDIENTE</v>
      </c>
      <c r="BK85" s="97"/>
      <c r="BL85" s="98"/>
      <c r="BM85" s="324"/>
    </row>
    <row r="86" spans="1:65" s="81" customFormat="1" ht="229.5" x14ac:dyDescent="0.15">
      <c r="A86" s="434">
        <v>92</v>
      </c>
      <c r="B86" s="41">
        <v>43181</v>
      </c>
      <c r="C86" s="42" t="s">
        <v>20</v>
      </c>
      <c r="D86" s="42" t="s">
        <v>265</v>
      </c>
      <c r="E86" s="41">
        <v>43181</v>
      </c>
      <c r="F86" s="100" t="s">
        <v>278</v>
      </c>
      <c r="G86" s="42" t="s">
        <v>279</v>
      </c>
      <c r="H86" s="440" t="s">
        <v>116</v>
      </c>
      <c r="I86" s="402" t="s">
        <v>460</v>
      </c>
      <c r="J86" s="54" t="s">
        <v>461</v>
      </c>
      <c r="K86" s="42">
        <v>1</v>
      </c>
      <c r="L86" s="44" t="s">
        <v>427</v>
      </c>
      <c r="M86" s="42" t="s">
        <v>603</v>
      </c>
      <c r="N86" s="61" t="s">
        <v>462</v>
      </c>
      <c r="O86" s="53">
        <v>1</v>
      </c>
      <c r="P86" s="41">
        <v>43282</v>
      </c>
      <c r="Q86" s="41">
        <v>43373</v>
      </c>
      <c r="R86" s="44" t="s">
        <v>89</v>
      </c>
      <c r="S86" s="44" t="str">
        <f>IF(R86="","",VLOOKUP(R86,[2]Datos.!$G$28:$H$50,2,FALSE))</f>
        <v xml:space="preserve">Subdirector Administrativo </v>
      </c>
      <c r="T86" s="44" t="str">
        <f>IF(R86="","",VLOOKUP(R86,[2]Datos.!$J$28:$K$50,2,FALSE))</f>
        <v>Líder de Gestión Documental</v>
      </c>
      <c r="U86" s="401" t="s">
        <v>170</v>
      </c>
      <c r="V86" s="388"/>
      <c r="W86" s="44"/>
      <c r="X86" s="44"/>
      <c r="Y86" s="48" t="str">
        <f t="shared" si="113"/>
        <v/>
      </c>
      <c r="Z86" s="49" t="str">
        <f t="shared" si="94"/>
        <v/>
      </c>
      <c r="AA86" s="50" t="str">
        <f t="shared" si="114"/>
        <v/>
      </c>
      <c r="AB86" s="50" t="str">
        <f t="shared" si="115"/>
        <v/>
      </c>
      <c r="AC86" s="118" t="str">
        <f t="shared" si="116"/>
        <v/>
      </c>
      <c r="AD86" s="130"/>
      <c r="AE86" s="131"/>
      <c r="AF86" s="350">
        <v>43343</v>
      </c>
      <c r="AG86" s="137" t="s">
        <v>952</v>
      </c>
      <c r="AH86" s="138">
        <v>0.5</v>
      </c>
      <c r="AI86" s="48">
        <f t="shared" si="106"/>
        <v>0.5</v>
      </c>
      <c r="AJ86" s="351">
        <f t="shared" si="107"/>
        <v>0.5</v>
      </c>
      <c r="AK86" s="338" t="str">
        <f t="shared" si="111"/>
        <v>EN PROCESO</v>
      </c>
      <c r="AL86" s="334" t="b">
        <f t="shared" si="112"/>
        <v>0</v>
      </c>
      <c r="AM86" s="359" t="str">
        <f t="shared" si="108"/>
        <v>EN PROCESO</v>
      </c>
      <c r="AN86" s="139" t="s">
        <v>953</v>
      </c>
      <c r="AO86" s="360" t="s">
        <v>821</v>
      </c>
      <c r="AP86" s="92"/>
      <c r="AQ86" s="77" t="str">
        <f t="shared" si="117"/>
        <v/>
      </c>
      <c r="AR86" s="93"/>
      <c r="AS86" s="48" t="str">
        <f t="shared" si="95"/>
        <v/>
      </c>
      <c r="AT86" s="49" t="str">
        <f t="shared" si="96"/>
        <v/>
      </c>
      <c r="AU86" s="50" t="str">
        <f t="shared" si="97"/>
        <v/>
      </c>
      <c r="AV86" s="50" t="str">
        <f t="shared" si="98"/>
        <v/>
      </c>
      <c r="AW86" s="50" t="str">
        <f t="shared" si="99"/>
        <v/>
      </c>
      <c r="AX86" s="77"/>
      <c r="AY86" s="96"/>
      <c r="AZ86" s="92"/>
      <c r="BA86" s="77" t="str">
        <f t="shared" si="118"/>
        <v/>
      </c>
      <c r="BB86" s="93"/>
      <c r="BC86" s="48" t="str">
        <f t="shared" si="100"/>
        <v/>
      </c>
      <c r="BD86" s="49" t="str">
        <f t="shared" si="101"/>
        <v/>
      </c>
      <c r="BE86" s="50" t="str">
        <f t="shared" si="102"/>
        <v/>
      </c>
      <c r="BF86" s="50" t="str">
        <f t="shared" si="103"/>
        <v/>
      </c>
      <c r="BG86" s="50" t="str">
        <f t="shared" si="104"/>
        <v/>
      </c>
      <c r="BH86" s="77"/>
      <c r="BI86" s="94"/>
      <c r="BJ86" s="322" t="str">
        <f t="shared" si="119"/>
        <v>PENDIENTE</v>
      </c>
      <c r="BK86" s="97"/>
      <c r="BL86" s="98"/>
      <c r="BM86" s="324"/>
    </row>
    <row r="87" spans="1:65" s="81" customFormat="1" ht="153" x14ac:dyDescent="0.15">
      <c r="A87" s="434">
        <v>93</v>
      </c>
      <c r="B87" s="41">
        <v>43181</v>
      </c>
      <c r="C87" s="42" t="s">
        <v>20</v>
      </c>
      <c r="D87" s="42" t="s">
        <v>280</v>
      </c>
      <c r="E87" s="41">
        <v>43181</v>
      </c>
      <c r="F87" s="42" t="s">
        <v>281</v>
      </c>
      <c r="G87" s="42" t="s">
        <v>282</v>
      </c>
      <c r="H87" s="440" t="s">
        <v>116</v>
      </c>
      <c r="I87" s="402" t="s">
        <v>463</v>
      </c>
      <c r="J87" s="54" t="s">
        <v>464</v>
      </c>
      <c r="K87" s="68">
        <v>2</v>
      </c>
      <c r="L87" s="44" t="s">
        <v>427</v>
      </c>
      <c r="M87" s="42" t="s">
        <v>465</v>
      </c>
      <c r="N87" s="61" t="s">
        <v>466</v>
      </c>
      <c r="O87" s="53">
        <v>1</v>
      </c>
      <c r="P87" s="41">
        <v>43160</v>
      </c>
      <c r="Q87" s="41">
        <v>43281</v>
      </c>
      <c r="R87" s="44" t="s">
        <v>89</v>
      </c>
      <c r="S87" s="44" t="str">
        <f>IF(R87="","",VLOOKUP(R87,[2]Datos.!$G$28:$H$50,2,FALSE))</f>
        <v xml:space="preserve">Subdirector Administrativo </v>
      </c>
      <c r="T87" s="44" t="str">
        <f>IF(R87="","",VLOOKUP(R87,[2]Datos.!$J$28:$K$50,2,FALSE))</f>
        <v>Líder de Gestión Documental</v>
      </c>
      <c r="U87" s="401" t="s">
        <v>170</v>
      </c>
      <c r="V87" s="388"/>
      <c r="W87" s="47"/>
      <c r="X87" s="44"/>
      <c r="Y87" s="48" t="str">
        <f t="shared" si="113"/>
        <v/>
      </c>
      <c r="Z87" s="49" t="str">
        <f t="shared" si="94"/>
        <v/>
      </c>
      <c r="AA87" s="50" t="str">
        <f t="shared" si="114"/>
        <v/>
      </c>
      <c r="AB87" s="50" t="str">
        <f t="shared" si="115"/>
        <v/>
      </c>
      <c r="AC87" s="118" t="str">
        <f t="shared" si="116"/>
        <v/>
      </c>
      <c r="AD87" s="133" t="s">
        <v>809</v>
      </c>
      <c r="AE87" s="116" t="s">
        <v>778</v>
      </c>
      <c r="AF87" s="350">
        <v>43343</v>
      </c>
      <c r="AG87" s="137" t="s">
        <v>954</v>
      </c>
      <c r="AH87" s="138">
        <v>1</v>
      </c>
      <c r="AI87" s="48">
        <f t="shared" si="106"/>
        <v>0.5</v>
      </c>
      <c r="AJ87" s="351">
        <f t="shared" si="107"/>
        <v>0.5</v>
      </c>
      <c r="AK87" s="338" t="b">
        <f t="shared" si="111"/>
        <v>0</v>
      </c>
      <c r="AL87" s="334" t="str">
        <f t="shared" si="112"/>
        <v>INCUMPLIDA</v>
      </c>
      <c r="AM87" s="359" t="str">
        <f t="shared" si="108"/>
        <v>INCUMPLIDA</v>
      </c>
      <c r="AN87" s="137" t="s">
        <v>955</v>
      </c>
      <c r="AO87" s="360" t="s">
        <v>821</v>
      </c>
      <c r="AP87" s="92"/>
      <c r="AQ87" s="77" t="str">
        <f t="shared" si="117"/>
        <v/>
      </c>
      <c r="AR87" s="93"/>
      <c r="AS87" s="48" t="str">
        <f t="shared" si="95"/>
        <v/>
      </c>
      <c r="AT87" s="49" t="str">
        <f t="shared" si="96"/>
        <v/>
      </c>
      <c r="AU87" s="50" t="str">
        <f t="shared" si="97"/>
        <v/>
      </c>
      <c r="AV87" s="50" t="str">
        <f t="shared" si="98"/>
        <v/>
      </c>
      <c r="AW87" s="50" t="str">
        <f t="shared" si="99"/>
        <v/>
      </c>
      <c r="AX87" s="77"/>
      <c r="AY87" s="96"/>
      <c r="AZ87" s="92"/>
      <c r="BA87" s="77" t="str">
        <f t="shared" si="118"/>
        <v/>
      </c>
      <c r="BB87" s="93"/>
      <c r="BC87" s="48" t="str">
        <f t="shared" si="100"/>
        <v/>
      </c>
      <c r="BD87" s="49" t="str">
        <f t="shared" si="101"/>
        <v/>
      </c>
      <c r="BE87" s="50" t="str">
        <f t="shared" si="102"/>
        <v/>
      </c>
      <c r="BF87" s="50" t="str">
        <f t="shared" si="103"/>
        <v/>
      </c>
      <c r="BG87" s="50" t="str">
        <f t="shared" si="104"/>
        <v/>
      </c>
      <c r="BH87" s="77"/>
      <c r="BI87" s="94"/>
      <c r="BJ87" s="322" t="str">
        <f t="shared" si="119"/>
        <v>PENDIENTE</v>
      </c>
      <c r="BK87" s="97"/>
      <c r="BL87" s="98"/>
      <c r="BM87" s="324"/>
    </row>
    <row r="88" spans="1:65" s="81" customFormat="1" ht="191.25" x14ac:dyDescent="0.15">
      <c r="A88" s="434">
        <v>94</v>
      </c>
      <c r="B88" s="41">
        <v>43181</v>
      </c>
      <c r="C88" s="42" t="s">
        <v>20</v>
      </c>
      <c r="D88" s="42" t="s">
        <v>280</v>
      </c>
      <c r="E88" s="41">
        <v>43181</v>
      </c>
      <c r="F88" s="42" t="s">
        <v>283</v>
      </c>
      <c r="G88" s="42" t="s">
        <v>284</v>
      </c>
      <c r="H88" s="440" t="s">
        <v>116</v>
      </c>
      <c r="I88" s="402" t="s">
        <v>467</v>
      </c>
      <c r="J88" s="54" t="s">
        <v>468</v>
      </c>
      <c r="K88" s="42">
        <v>1</v>
      </c>
      <c r="L88" s="44" t="s">
        <v>427</v>
      </c>
      <c r="M88" s="42" t="s">
        <v>604</v>
      </c>
      <c r="N88" s="61" t="s">
        <v>469</v>
      </c>
      <c r="O88" s="53">
        <v>0.8</v>
      </c>
      <c r="P88" s="41">
        <v>43221</v>
      </c>
      <c r="Q88" s="41">
        <v>43462</v>
      </c>
      <c r="R88" s="44" t="s">
        <v>89</v>
      </c>
      <c r="S88" s="44" t="str">
        <f>IF(R88="","",VLOOKUP(R88,[2]Datos.!$G$28:$H$50,2,FALSE))</f>
        <v xml:space="preserve">Subdirector Administrativo </v>
      </c>
      <c r="T88" s="44" t="str">
        <f>IF(R88="","",VLOOKUP(R88,[2]Datos.!$J$28:$K$50,2,FALSE))</f>
        <v>Líder de Gestión Documental</v>
      </c>
      <c r="U88" s="401" t="s">
        <v>170</v>
      </c>
      <c r="V88" s="388"/>
      <c r="W88" s="44"/>
      <c r="X88" s="44"/>
      <c r="Y88" s="48" t="str">
        <f t="shared" si="113"/>
        <v/>
      </c>
      <c r="Z88" s="49" t="str">
        <f t="shared" si="94"/>
        <v/>
      </c>
      <c r="AA88" s="50" t="str">
        <f t="shared" si="114"/>
        <v/>
      </c>
      <c r="AB88" s="50" t="str">
        <f t="shared" si="115"/>
        <v/>
      </c>
      <c r="AC88" s="118" t="str">
        <f t="shared" si="116"/>
        <v/>
      </c>
      <c r="AD88" s="148"/>
      <c r="AE88" s="131"/>
      <c r="AF88" s="350">
        <v>43343</v>
      </c>
      <c r="AG88" s="137" t="s">
        <v>852</v>
      </c>
      <c r="AH88" s="138">
        <v>0.5</v>
      </c>
      <c r="AI88" s="48">
        <f t="shared" si="106"/>
        <v>0.5</v>
      </c>
      <c r="AJ88" s="351">
        <f t="shared" si="107"/>
        <v>0.625</v>
      </c>
      <c r="AK88" s="338" t="str">
        <f t="shared" si="111"/>
        <v>EN PROCESO</v>
      </c>
      <c r="AL88" s="334" t="b">
        <f t="shared" si="112"/>
        <v>0</v>
      </c>
      <c r="AM88" s="359" t="str">
        <f t="shared" si="108"/>
        <v>EN PROCESO</v>
      </c>
      <c r="AN88" s="139" t="s">
        <v>956</v>
      </c>
      <c r="AO88" s="360" t="s">
        <v>778</v>
      </c>
      <c r="AP88" s="92"/>
      <c r="AQ88" s="77" t="str">
        <f t="shared" si="117"/>
        <v/>
      </c>
      <c r="AR88" s="93"/>
      <c r="AS88" s="48" t="str">
        <f t="shared" si="95"/>
        <v/>
      </c>
      <c r="AT88" s="49" t="str">
        <f t="shared" si="96"/>
        <v/>
      </c>
      <c r="AU88" s="50" t="str">
        <f t="shared" si="97"/>
        <v/>
      </c>
      <c r="AV88" s="50" t="str">
        <f t="shared" si="98"/>
        <v/>
      </c>
      <c r="AW88" s="50" t="str">
        <f t="shared" si="99"/>
        <v/>
      </c>
      <c r="AX88" s="77"/>
      <c r="AY88" s="96"/>
      <c r="AZ88" s="92"/>
      <c r="BA88" s="77" t="str">
        <f t="shared" si="118"/>
        <v/>
      </c>
      <c r="BB88" s="93"/>
      <c r="BC88" s="48" t="str">
        <f t="shared" si="100"/>
        <v/>
      </c>
      <c r="BD88" s="49" t="str">
        <f t="shared" si="101"/>
        <v/>
      </c>
      <c r="BE88" s="50" t="str">
        <f t="shared" si="102"/>
        <v/>
      </c>
      <c r="BF88" s="50" t="str">
        <f t="shared" si="103"/>
        <v/>
      </c>
      <c r="BG88" s="50" t="str">
        <f t="shared" si="104"/>
        <v/>
      </c>
      <c r="BH88" s="77"/>
      <c r="BI88" s="94"/>
      <c r="BJ88" s="322" t="str">
        <f t="shared" si="119"/>
        <v>PENDIENTE</v>
      </c>
      <c r="BK88" s="97"/>
      <c r="BL88" s="98"/>
      <c r="BM88" s="324"/>
    </row>
    <row r="89" spans="1:65" s="81" customFormat="1" ht="165.75" x14ac:dyDescent="0.15">
      <c r="A89" s="434">
        <v>95</v>
      </c>
      <c r="B89" s="41">
        <v>43181</v>
      </c>
      <c r="C89" s="42" t="s">
        <v>20</v>
      </c>
      <c r="D89" s="42" t="s">
        <v>280</v>
      </c>
      <c r="E89" s="41">
        <v>43181</v>
      </c>
      <c r="F89" s="42" t="s">
        <v>285</v>
      </c>
      <c r="G89" s="42" t="s">
        <v>286</v>
      </c>
      <c r="H89" s="440" t="s">
        <v>116</v>
      </c>
      <c r="I89" s="402" t="s">
        <v>470</v>
      </c>
      <c r="J89" s="54" t="s">
        <v>605</v>
      </c>
      <c r="K89" s="42">
        <v>1</v>
      </c>
      <c r="L89" s="44" t="s">
        <v>427</v>
      </c>
      <c r="M89" s="42" t="s">
        <v>471</v>
      </c>
      <c r="N89" s="61" t="s">
        <v>472</v>
      </c>
      <c r="O89" s="53">
        <v>1</v>
      </c>
      <c r="P89" s="41">
        <v>43222</v>
      </c>
      <c r="Q89" s="41">
        <v>43250</v>
      </c>
      <c r="R89" s="44" t="s">
        <v>89</v>
      </c>
      <c r="S89" s="44" t="str">
        <f>IF(R89="","",VLOOKUP(R89,[2]Datos.!$G$28:$H$50,2,FALSE))</f>
        <v xml:space="preserve">Subdirector Administrativo </v>
      </c>
      <c r="T89" s="44" t="str">
        <f>IF(R89="","",VLOOKUP(R89,[2]Datos.!$J$28:$K$50,2,FALSE))</f>
        <v>Líder de Gestión Documental</v>
      </c>
      <c r="U89" s="401" t="s">
        <v>170</v>
      </c>
      <c r="V89" s="388"/>
      <c r="W89" s="44"/>
      <c r="X89" s="44"/>
      <c r="Y89" s="48" t="str">
        <f t="shared" si="113"/>
        <v/>
      </c>
      <c r="Z89" s="49" t="str">
        <f t="shared" si="94"/>
        <v/>
      </c>
      <c r="AA89" s="50" t="str">
        <f t="shared" si="114"/>
        <v/>
      </c>
      <c r="AB89" s="50" t="str">
        <f t="shared" si="115"/>
        <v/>
      </c>
      <c r="AC89" s="118" t="str">
        <f t="shared" si="116"/>
        <v/>
      </c>
      <c r="AD89" s="130"/>
      <c r="AE89" s="131"/>
      <c r="AF89" s="350">
        <v>43343</v>
      </c>
      <c r="AG89" s="137" t="s">
        <v>957</v>
      </c>
      <c r="AH89" s="138">
        <v>0.5</v>
      </c>
      <c r="AI89" s="48">
        <f t="shared" si="106"/>
        <v>0.5</v>
      </c>
      <c r="AJ89" s="351">
        <f t="shared" si="107"/>
        <v>0.5</v>
      </c>
      <c r="AK89" s="338" t="b">
        <f t="shared" si="111"/>
        <v>0</v>
      </c>
      <c r="AL89" s="334" t="str">
        <f t="shared" si="112"/>
        <v>INCUMPLIDA</v>
      </c>
      <c r="AM89" s="361" t="str">
        <f t="shared" si="108"/>
        <v>INCUMPLIDA</v>
      </c>
      <c r="AN89" s="137" t="s">
        <v>853</v>
      </c>
      <c r="AO89" s="360" t="s">
        <v>821</v>
      </c>
      <c r="AP89" s="92"/>
      <c r="AQ89" s="77" t="str">
        <f t="shared" si="117"/>
        <v/>
      </c>
      <c r="AR89" s="93"/>
      <c r="AS89" s="48" t="str">
        <f t="shared" si="95"/>
        <v/>
      </c>
      <c r="AT89" s="49" t="str">
        <f t="shared" si="96"/>
        <v/>
      </c>
      <c r="AU89" s="50" t="str">
        <f t="shared" si="97"/>
        <v/>
      </c>
      <c r="AV89" s="50" t="str">
        <f t="shared" si="98"/>
        <v/>
      </c>
      <c r="AW89" s="50" t="str">
        <f t="shared" si="99"/>
        <v/>
      </c>
      <c r="AX89" s="77"/>
      <c r="AY89" s="96"/>
      <c r="AZ89" s="92"/>
      <c r="BA89" s="77" t="str">
        <f t="shared" si="118"/>
        <v/>
      </c>
      <c r="BB89" s="93"/>
      <c r="BC89" s="48" t="str">
        <f t="shared" si="100"/>
        <v/>
      </c>
      <c r="BD89" s="49" t="str">
        <f t="shared" si="101"/>
        <v/>
      </c>
      <c r="BE89" s="50" t="str">
        <f t="shared" si="102"/>
        <v/>
      </c>
      <c r="BF89" s="50" t="str">
        <f t="shared" si="103"/>
        <v/>
      </c>
      <c r="BG89" s="50" t="str">
        <f t="shared" si="104"/>
        <v/>
      </c>
      <c r="BH89" s="77"/>
      <c r="BI89" s="94"/>
      <c r="BJ89" s="322" t="str">
        <f t="shared" si="119"/>
        <v>PENDIENTE</v>
      </c>
      <c r="BK89" s="97"/>
      <c r="BL89" s="98"/>
      <c r="BM89" s="324"/>
    </row>
    <row r="90" spans="1:65" s="81" customFormat="1" ht="216.75" x14ac:dyDescent="0.15">
      <c r="A90" s="434">
        <v>96</v>
      </c>
      <c r="B90" s="41">
        <v>43181</v>
      </c>
      <c r="C90" s="42" t="s">
        <v>20</v>
      </c>
      <c r="D90" s="42" t="s">
        <v>265</v>
      </c>
      <c r="E90" s="41">
        <v>43181</v>
      </c>
      <c r="F90" s="100" t="s">
        <v>287</v>
      </c>
      <c r="G90" s="42" t="s">
        <v>288</v>
      </c>
      <c r="H90" s="440" t="s">
        <v>116</v>
      </c>
      <c r="I90" s="402" t="s">
        <v>473</v>
      </c>
      <c r="J90" s="42" t="s">
        <v>606</v>
      </c>
      <c r="K90" s="42">
        <v>1</v>
      </c>
      <c r="L90" s="44" t="s">
        <v>427</v>
      </c>
      <c r="M90" s="101" t="s">
        <v>474</v>
      </c>
      <c r="N90" s="61" t="s">
        <v>475</v>
      </c>
      <c r="O90" s="53">
        <v>1</v>
      </c>
      <c r="P90" s="41">
        <v>43221</v>
      </c>
      <c r="Q90" s="41">
        <v>43311</v>
      </c>
      <c r="R90" s="44" t="s">
        <v>89</v>
      </c>
      <c r="S90" s="44" t="str">
        <f>IF(R90="","",VLOOKUP(R90,[2]Datos.!$G$28:$H$50,2,FALSE))</f>
        <v xml:space="preserve">Subdirector Administrativo </v>
      </c>
      <c r="T90" s="44" t="str">
        <f>IF(R90="","",VLOOKUP(R90,[2]Datos.!$J$28:$K$50,2,FALSE))</f>
        <v>Líder de Gestión Documental</v>
      </c>
      <c r="U90" s="401" t="s">
        <v>170</v>
      </c>
      <c r="V90" s="388"/>
      <c r="W90" s="44"/>
      <c r="X90" s="44"/>
      <c r="Y90" s="48" t="str">
        <f t="shared" si="113"/>
        <v/>
      </c>
      <c r="Z90" s="49" t="str">
        <f t="shared" si="94"/>
        <v/>
      </c>
      <c r="AA90" s="50" t="str">
        <f t="shared" si="114"/>
        <v/>
      </c>
      <c r="AB90" s="50" t="str">
        <f t="shared" si="115"/>
        <v/>
      </c>
      <c r="AC90" s="118" t="str">
        <f t="shared" si="116"/>
        <v/>
      </c>
      <c r="AD90" s="130"/>
      <c r="AE90" s="131"/>
      <c r="AF90" s="350">
        <v>43343</v>
      </c>
      <c r="AG90" s="137" t="s">
        <v>958</v>
      </c>
      <c r="AH90" s="138">
        <v>0.5</v>
      </c>
      <c r="AI90" s="48">
        <f t="shared" si="106"/>
        <v>0.5</v>
      </c>
      <c r="AJ90" s="351">
        <f t="shared" si="107"/>
        <v>0.5</v>
      </c>
      <c r="AK90" s="338" t="b">
        <f t="shared" si="111"/>
        <v>0</v>
      </c>
      <c r="AL90" s="334" t="str">
        <f t="shared" si="112"/>
        <v>INCUMPLIDA</v>
      </c>
      <c r="AM90" s="359" t="str">
        <f t="shared" si="108"/>
        <v>INCUMPLIDA</v>
      </c>
      <c r="AN90" s="139" t="s">
        <v>959</v>
      </c>
      <c r="AO90" s="360" t="s">
        <v>778</v>
      </c>
      <c r="AP90" s="92"/>
      <c r="AQ90" s="77" t="str">
        <f t="shared" si="117"/>
        <v/>
      </c>
      <c r="AR90" s="93"/>
      <c r="AS90" s="48" t="str">
        <f t="shared" si="95"/>
        <v/>
      </c>
      <c r="AT90" s="49" t="str">
        <f t="shared" si="96"/>
        <v/>
      </c>
      <c r="AU90" s="50" t="str">
        <f t="shared" si="97"/>
        <v/>
      </c>
      <c r="AV90" s="50" t="str">
        <f t="shared" si="98"/>
        <v/>
      </c>
      <c r="AW90" s="50" t="str">
        <f t="shared" si="99"/>
        <v/>
      </c>
      <c r="AX90" s="77"/>
      <c r="AY90" s="96"/>
      <c r="AZ90" s="92"/>
      <c r="BA90" s="77" t="str">
        <f t="shared" si="118"/>
        <v/>
      </c>
      <c r="BB90" s="93"/>
      <c r="BC90" s="48" t="str">
        <f t="shared" si="100"/>
        <v/>
      </c>
      <c r="BD90" s="49" t="str">
        <f t="shared" si="101"/>
        <v/>
      </c>
      <c r="BE90" s="50" t="str">
        <f t="shared" si="102"/>
        <v/>
      </c>
      <c r="BF90" s="50" t="str">
        <f t="shared" si="103"/>
        <v/>
      </c>
      <c r="BG90" s="50" t="str">
        <f t="shared" si="104"/>
        <v/>
      </c>
      <c r="BH90" s="77"/>
      <c r="BI90" s="94"/>
      <c r="BJ90" s="322" t="str">
        <f t="shared" si="119"/>
        <v>PENDIENTE</v>
      </c>
      <c r="BK90" s="97"/>
      <c r="BL90" s="98"/>
      <c r="BM90" s="324"/>
    </row>
    <row r="91" spans="1:65" s="81" customFormat="1" ht="216.75" x14ac:dyDescent="0.15">
      <c r="A91" s="434">
        <v>97</v>
      </c>
      <c r="B91" s="41">
        <v>43181</v>
      </c>
      <c r="C91" s="42" t="s">
        <v>20</v>
      </c>
      <c r="D91" s="42" t="s">
        <v>265</v>
      </c>
      <c r="E91" s="41">
        <v>43181</v>
      </c>
      <c r="F91" s="100" t="s">
        <v>289</v>
      </c>
      <c r="G91" s="42" t="s">
        <v>290</v>
      </c>
      <c r="H91" s="440" t="s">
        <v>116</v>
      </c>
      <c r="I91" s="400" t="s">
        <v>607</v>
      </c>
      <c r="J91" s="54" t="s">
        <v>476</v>
      </c>
      <c r="K91" s="42">
        <v>1</v>
      </c>
      <c r="L91" s="44" t="s">
        <v>427</v>
      </c>
      <c r="M91" s="42" t="s">
        <v>477</v>
      </c>
      <c r="N91" s="61" t="s">
        <v>478</v>
      </c>
      <c r="O91" s="53">
        <v>1</v>
      </c>
      <c r="P91" s="41">
        <v>43221</v>
      </c>
      <c r="Q91" s="41">
        <v>43250</v>
      </c>
      <c r="R91" s="44" t="s">
        <v>89</v>
      </c>
      <c r="S91" s="44" t="str">
        <f>IF(R91="","",VLOOKUP(R91,[2]Datos.!$G$28:$H$50,2,FALSE))</f>
        <v xml:space="preserve">Subdirector Administrativo </v>
      </c>
      <c r="T91" s="44" t="str">
        <f>IF(R91="","",VLOOKUP(R91,[2]Datos.!$J$28:$K$50,2,FALSE))</f>
        <v>Líder de Gestión Documental</v>
      </c>
      <c r="U91" s="401" t="s">
        <v>170</v>
      </c>
      <c r="V91" s="388"/>
      <c r="W91" s="44"/>
      <c r="X91" s="44"/>
      <c r="Y91" s="48" t="str">
        <f t="shared" si="113"/>
        <v/>
      </c>
      <c r="Z91" s="49" t="str">
        <f t="shared" si="94"/>
        <v/>
      </c>
      <c r="AA91" s="50" t="str">
        <f t="shared" si="114"/>
        <v/>
      </c>
      <c r="AB91" s="50" t="str">
        <f t="shared" si="115"/>
        <v/>
      </c>
      <c r="AC91" s="118" t="str">
        <f t="shared" si="116"/>
        <v/>
      </c>
      <c r="AD91" s="130"/>
      <c r="AE91" s="131"/>
      <c r="AF91" s="350">
        <v>43343</v>
      </c>
      <c r="AG91" s="137" t="s">
        <v>960</v>
      </c>
      <c r="AH91" s="138">
        <v>0.5</v>
      </c>
      <c r="AI91" s="48">
        <f t="shared" si="106"/>
        <v>0.5</v>
      </c>
      <c r="AJ91" s="351">
        <f t="shared" si="107"/>
        <v>0.5</v>
      </c>
      <c r="AK91" s="338" t="b">
        <f t="shared" si="111"/>
        <v>0</v>
      </c>
      <c r="AL91" s="334" t="str">
        <f t="shared" si="112"/>
        <v>INCUMPLIDA</v>
      </c>
      <c r="AM91" s="359" t="str">
        <f t="shared" si="108"/>
        <v>INCUMPLIDA</v>
      </c>
      <c r="AN91" s="137" t="s">
        <v>961</v>
      </c>
      <c r="AO91" s="360" t="s">
        <v>778</v>
      </c>
      <c r="AP91" s="92"/>
      <c r="AQ91" s="77" t="str">
        <f t="shared" si="117"/>
        <v/>
      </c>
      <c r="AR91" s="93"/>
      <c r="AS91" s="48" t="str">
        <f t="shared" si="95"/>
        <v/>
      </c>
      <c r="AT91" s="49" t="str">
        <f t="shared" si="96"/>
        <v/>
      </c>
      <c r="AU91" s="50" t="str">
        <f t="shared" si="97"/>
        <v/>
      </c>
      <c r="AV91" s="50" t="str">
        <f t="shared" si="98"/>
        <v/>
      </c>
      <c r="AW91" s="50" t="str">
        <f t="shared" si="99"/>
        <v/>
      </c>
      <c r="AX91" s="77"/>
      <c r="AY91" s="96"/>
      <c r="AZ91" s="92"/>
      <c r="BA91" s="77" t="str">
        <f t="shared" si="118"/>
        <v/>
      </c>
      <c r="BB91" s="93"/>
      <c r="BC91" s="48" t="str">
        <f t="shared" si="100"/>
        <v/>
      </c>
      <c r="BD91" s="49" t="str">
        <f t="shared" si="101"/>
        <v/>
      </c>
      <c r="BE91" s="50" t="str">
        <f t="shared" si="102"/>
        <v/>
      </c>
      <c r="BF91" s="50" t="str">
        <f t="shared" si="103"/>
        <v/>
      </c>
      <c r="BG91" s="50" t="str">
        <f t="shared" si="104"/>
        <v/>
      </c>
      <c r="BH91" s="77"/>
      <c r="BI91" s="94"/>
      <c r="BJ91" s="322" t="str">
        <f t="shared" si="119"/>
        <v>PENDIENTE</v>
      </c>
      <c r="BK91" s="97"/>
      <c r="BL91" s="98"/>
      <c r="BM91" s="324"/>
    </row>
    <row r="92" spans="1:65" s="81" customFormat="1" ht="178.5" x14ac:dyDescent="0.15">
      <c r="A92" s="434">
        <v>98</v>
      </c>
      <c r="B92" s="41">
        <v>43181</v>
      </c>
      <c r="C92" s="42" t="s">
        <v>20</v>
      </c>
      <c r="D92" s="42" t="s">
        <v>265</v>
      </c>
      <c r="E92" s="41">
        <v>43181</v>
      </c>
      <c r="F92" s="42" t="s">
        <v>291</v>
      </c>
      <c r="G92" s="42" t="s">
        <v>292</v>
      </c>
      <c r="H92" s="440" t="s">
        <v>116</v>
      </c>
      <c r="I92" s="402" t="s">
        <v>479</v>
      </c>
      <c r="J92" s="54" t="s">
        <v>480</v>
      </c>
      <c r="K92" s="42">
        <v>1</v>
      </c>
      <c r="L92" s="44" t="s">
        <v>427</v>
      </c>
      <c r="M92" s="42" t="s">
        <v>481</v>
      </c>
      <c r="N92" s="61" t="s">
        <v>608</v>
      </c>
      <c r="O92" s="53">
        <v>1</v>
      </c>
      <c r="P92" s="41">
        <v>43313</v>
      </c>
      <c r="Q92" s="41">
        <v>43342</v>
      </c>
      <c r="R92" s="44" t="s">
        <v>89</v>
      </c>
      <c r="S92" s="44" t="str">
        <f>IF(R92="","",VLOOKUP(R92,[2]Datos.!$G$28:$H$50,2,FALSE))</f>
        <v xml:space="preserve">Subdirector Administrativo </v>
      </c>
      <c r="T92" s="44" t="str">
        <f>IF(R92="","",VLOOKUP(R92,[2]Datos.!$J$28:$K$50,2,FALSE))</f>
        <v>Líder de Gestión Documental</v>
      </c>
      <c r="U92" s="401" t="s">
        <v>170</v>
      </c>
      <c r="V92" s="388"/>
      <c r="W92" s="44"/>
      <c r="X92" s="44"/>
      <c r="Y92" s="48" t="str">
        <f t="shared" si="113"/>
        <v/>
      </c>
      <c r="Z92" s="49" t="str">
        <f t="shared" si="94"/>
        <v/>
      </c>
      <c r="AA92" s="50" t="str">
        <f t="shared" si="114"/>
        <v/>
      </c>
      <c r="AB92" s="50" t="str">
        <f t="shared" si="115"/>
        <v/>
      </c>
      <c r="AC92" s="118" t="str">
        <f t="shared" si="116"/>
        <v/>
      </c>
      <c r="AD92" s="130"/>
      <c r="AE92" s="131"/>
      <c r="AF92" s="350">
        <v>43343</v>
      </c>
      <c r="AG92" s="137" t="s">
        <v>854</v>
      </c>
      <c r="AH92" s="138">
        <v>0.5</v>
      </c>
      <c r="AI92" s="48">
        <f t="shared" si="106"/>
        <v>0.5</v>
      </c>
      <c r="AJ92" s="351">
        <f t="shared" si="107"/>
        <v>0.5</v>
      </c>
      <c r="AK92" s="338" t="b">
        <f t="shared" si="111"/>
        <v>0</v>
      </c>
      <c r="AL92" s="334" t="str">
        <f t="shared" si="112"/>
        <v>INCUMPLIDA</v>
      </c>
      <c r="AM92" s="359" t="str">
        <f t="shared" si="108"/>
        <v>INCUMPLIDA</v>
      </c>
      <c r="AN92" s="139" t="s">
        <v>1000</v>
      </c>
      <c r="AO92" s="360" t="s">
        <v>821</v>
      </c>
      <c r="AP92" s="92"/>
      <c r="AQ92" s="77" t="str">
        <f t="shared" si="117"/>
        <v/>
      </c>
      <c r="AR92" s="93"/>
      <c r="AS92" s="48" t="str">
        <f t="shared" si="95"/>
        <v/>
      </c>
      <c r="AT92" s="49" t="str">
        <f t="shared" si="96"/>
        <v/>
      </c>
      <c r="AU92" s="50" t="str">
        <f t="shared" si="97"/>
        <v/>
      </c>
      <c r="AV92" s="50" t="str">
        <f t="shared" si="98"/>
        <v/>
      </c>
      <c r="AW92" s="50" t="str">
        <f t="shared" si="99"/>
        <v/>
      </c>
      <c r="AX92" s="77"/>
      <c r="AY92" s="96"/>
      <c r="AZ92" s="92"/>
      <c r="BA92" s="77" t="str">
        <f t="shared" si="118"/>
        <v/>
      </c>
      <c r="BB92" s="93"/>
      <c r="BC92" s="48" t="str">
        <f t="shared" si="100"/>
        <v/>
      </c>
      <c r="BD92" s="49" t="str">
        <f t="shared" si="101"/>
        <v/>
      </c>
      <c r="BE92" s="50" t="str">
        <f t="shared" si="102"/>
        <v/>
      </c>
      <c r="BF92" s="50" t="str">
        <f t="shared" si="103"/>
        <v/>
      </c>
      <c r="BG92" s="50" t="str">
        <f t="shared" si="104"/>
        <v/>
      </c>
      <c r="BH92" s="77"/>
      <c r="BI92" s="94"/>
      <c r="BJ92" s="322" t="str">
        <f t="shared" si="119"/>
        <v>PENDIENTE</v>
      </c>
      <c r="BK92" s="97"/>
      <c r="BL92" s="98"/>
      <c r="BM92" s="324"/>
    </row>
    <row r="93" spans="1:65" s="81" customFormat="1" ht="140.25" x14ac:dyDescent="0.15">
      <c r="A93" s="434">
        <v>99</v>
      </c>
      <c r="B93" s="41">
        <v>43181</v>
      </c>
      <c r="C93" s="42" t="s">
        <v>20</v>
      </c>
      <c r="D93" s="42" t="s">
        <v>265</v>
      </c>
      <c r="E93" s="41">
        <v>43181</v>
      </c>
      <c r="F93" s="100" t="s">
        <v>609</v>
      </c>
      <c r="G93" s="42" t="s">
        <v>293</v>
      </c>
      <c r="H93" s="440" t="s">
        <v>116</v>
      </c>
      <c r="I93" s="402" t="s">
        <v>610</v>
      </c>
      <c r="J93" s="54" t="s">
        <v>611</v>
      </c>
      <c r="K93" s="42">
        <v>1</v>
      </c>
      <c r="L93" s="44" t="s">
        <v>427</v>
      </c>
      <c r="M93" s="42" t="s">
        <v>482</v>
      </c>
      <c r="N93" s="61" t="s">
        <v>483</v>
      </c>
      <c r="O93" s="53">
        <v>1</v>
      </c>
      <c r="P93" s="41">
        <v>43252</v>
      </c>
      <c r="Q93" s="41">
        <v>43279</v>
      </c>
      <c r="R93" s="44" t="s">
        <v>89</v>
      </c>
      <c r="S93" s="44" t="str">
        <f>IF(R93="","",VLOOKUP(R93,[2]Datos.!$G$28:$H$50,2,FALSE))</f>
        <v xml:space="preserve">Subdirector Administrativo </v>
      </c>
      <c r="T93" s="44" t="str">
        <f>IF(R93="","",VLOOKUP(R93,[2]Datos.!$J$28:$K$50,2,FALSE))</f>
        <v>Líder de Gestión Documental</v>
      </c>
      <c r="U93" s="401" t="s">
        <v>170</v>
      </c>
      <c r="V93" s="388"/>
      <c r="W93" s="44"/>
      <c r="X93" s="44"/>
      <c r="Y93" s="48" t="str">
        <f t="shared" si="113"/>
        <v/>
      </c>
      <c r="Z93" s="49" t="str">
        <f t="shared" si="94"/>
        <v/>
      </c>
      <c r="AA93" s="50" t="str">
        <f t="shared" si="114"/>
        <v/>
      </c>
      <c r="AB93" s="50" t="str">
        <f t="shared" si="115"/>
        <v/>
      </c>
      <c r="AC93" s="118" t="str">
        <f t="shared" si="116"/>
        <v/>
      </c>
      <c r="AD93" s="130"/>
      <c r="AE93" s="131"/>
      <c r="AF93" s="350">
        <v>43343</v>
      </c>
      <c r="AG93" s="137" t="s">
        <v>855</v>
      </c>
      <c r="AH93" s="138">
        <v>0.5</v>
      </c>
      <c r="AI93" s="48">
        <f t="shared" si="106"/>
        <v>0.5</v>
      </c>
      <c r="AJ93" s="351">
        <f t="shared" si="107"/>
        <v>0.5</v>
      </c>
      <c r="AK93" s="338" t="b">
        <f t="shared" si="111"/>
        <v>0</v>
      </c>
      <c r="AL93" s="334" t="str">
        <f t="shared" si="112"/>
        <v>INCUMPLIDA</v>
      </c>
      <c r="AM93" s="359" t="str">
        <f t="shared" si="108"/>
        <v>INCUMPLIDA</v>
      </c>
      <c r="AN93" s="139" t="s">
        <v>856</v>
      </c>
      <c r="AO93" s="360" t="s">
        <v>778</v>
      </c>
      <c r="AP93" s="92"/>
      <c r="AQ93" s="77" t="str">
        <f t="shared" si="117"/>
        <v/>
      </c>
      <c r="AR93" s="93"/>
      <c r="AS93" s="48" t="str">
        <f t="shared" si="95"/>
        <v/>
      </c>
      <c r="AT93" s="49" t="str">
        <f t="shared" si="96"/>
        <v/>
      </c>
      <c r="AU93" s="50" t="str">
        <f t="shared" si="97"/>
        <v/>
      </c>
      <c r="AV93" s="50" t="str">
        <f t="shared" si="98"/>
        <v/>
      </c>
      <c r="AW93" s="50" t="str">
        <f t="shared" si="99"/>
        <v/>
      </c>
      <c r="AX93" s="77"/>
      <c r="AY93" s="96"/>
      <c r="AZ93" s="92"/>
      <c r="BA93" s="77" t="str">
        <f t="shared" si="118"/>
        <v/>
      </c>
      <c r="BB93" s="93"/>
      <c r="BC93" s="48" t="str">
        <f t="shared" si="100"/>
        <v/>
      </c>
      <c r="BD93" s="49" t="str">
        <f t="shared" si="101"/>
        <v/>
      </c>
      <c r="BE93" s="50" t="str">
        <f t="shared" si="102"/>
        <v/>
      </c>
      <c r="BF93" s="50" t="str">
        <f t="shared" si="103"/>
        <v/>
      </c>
      <c r="BG93" s="50" t="str">
        <f t="shared" si="104"/>
        <v/>
      </c>
      <c r="BH93" s="77"/>
      <c r="BI93" s="94"/>
      <c r="BJ93" s="322" t="str">
        <f t="shared" si="119"/>
        <v>PENDIENTE</v>
      </c>
      <c r="BK93" s="97"/>
      <c r="BL93" s="98"/>
      <c r="BM93" s="324"/>
    </row>
    <row r="94" spans="1:65" s="81" customFormat="1" ht="191.25" x14ac:dyDescent="0.15">
      <c r="A94" s="434">
        <v>100</v>
      </c>
      <c r="B94" s="41">
        <v>43181</v>
      </c>
      <c r="C94" s="42" t="s">
        <v>20</v>
      </c>
      <c r="D94" s="42" t="s">
        <v>265</v>
      </c>
      <c r="E94" s="41">
        <v>43181</v>
      </c>
      <c r="F94" s="42" t="s">
        <v>294</v>
      </c>
      <c r="G94" s="42" t="s">
        <v>612</v>
      </c>
      <c r="H94" s="440" t="s">
        <v>116</v>
      </c>
      <c r="I94" s="402" t="s">
        <v>484</v>
      </c>
      <c r="J94" s="54" t="s">
        <v>613</v>
      </c>
      <c r="K94" s="42">
        <v>2</v>
      </c>
      <c r="L94" s="44" t="s">
        <v>427</v>
      </c>
      <c r="M94" s="42" t="s">
        <v>485</v>
      </c>
      <c r="N94" s="61" t="s">
        <v>475</v>
      </c>
      <c r="O94" s="53">
        <v>1</v>
      </c>
      <c r="P94" s="41">
        <v>43101</v>
      </c>
      <c r="Q94" s="41">
        <v>43220</v>
      </c>
      <c r="R94" s="44" t="s">
        <v>89</v>
      </c>
      <c r="S94" s="44" t="str">
        <f>IF(R94="","",VLOOKUP(R94,[2]Datos.!$G$28:$H$50,2,FALSE))</f>
        <v xml:space="preserve">Subdirector Administrativo </v>
      </c>
      <c r="T94" s="44" t="str">
        <f>IF(R94="","",VLOOKUP(R94,[2]Datos.!$J$28:$K$50,2,FALSE))</f>
        <v>Líder de Gestión Documental</v>
      </c>
      <c r="U94" s="401" t="s">
        <v>170</v>
      </c>
      <c r="V94" s="388"/>
      <c r="W94" s="47"/>
      <c r="X94" s="44"/>
      <c r="Y94" s="48" t="str">
        <f t="shared" si="113"/>
        <v/>
      </c>
      <c r="Z94" s="49" t="str">
        <f t="shared" si="94"/>
        <v/>
      </c>
      <c r="AA94" s="50" t="str">
        <f t="shared" si="114"/>
        <v/>
      </c>
      <c r="AB94" s="50" t="str">
        <f t="shared" si="115"/>
        <v/>
      </c>
      <c r="AC94" s="118" t="str">
        <f t="shared" si="116"/>
        <v/>
      </c>
      <c r="AD94" s="126" t="s">
        <v>810</v>
      </c>
      <c r="AE94" s="116" t="s">
        <v>778</v>
      </c>
      <c r="AF94" s="350">
        <v>43343</v>
      </c>
      <c r="AG94" s="137" t="s">
        <v>962</v>
      </c>
      <c r="AH94" s="138">
        <v>1</v>
      </c>
      <c r="AI94" s="48">
        <f t="shared" si="106"/>
        <v>0.5</v>
      </c>
      <c r="AJ94" s="351">
        <f t="shared" si="107"/>
        <v>0.5</v>
      </c>
      <c r="AK94" s="338" t="b">
        <f t="shared" si="111"/>
        <v>0</v>
      </c>
      <c r="AL94" s="334" t="str">
        <f t="shared" si="112"/>
        <v>INCUMPLIDA</v>
      </c>
      <c r="AM94" s="359" t="str">
        <f t="shared" si="108"/>
        <v>INCUMPLIDA</v>
      </c>
      <c r="AN94" s="139" t="s">
        <v>857</v>
      </c>
      <c r="AO94" s="360" t="s">
        <v>778</v>
      </c>
      <c r="AP94" s="92"/>
      <c r="AQ94" s="77" t="str">
        <f t="shared" si="117"/>
        <v/>
      </c>
      <c r="AR94" s="93"/>
      <c r="AS94" s="48" t="str">
        <f t="shared" si="95"/>
        <v/>
      </c>
      <c r="AT94" s="49" t="str">
        <f t="shared" si="96"/>
        <v/>
      </c>
      <c r="AU94" s="50" t="str">
        <f t="shared" si="97"/>
        <v/>
      </c>
      <c r="AV94" s="50" t="str">
        <f t="shared" si="98"/>
        <v/>
      </c>
      <c r="AW94" s="50" t="str">
        <f t="shared" si="99"/>
        <v/>
      </c>
      <c r="AX94" s="77"/>
      <c r="AY94" s="96"/>
      <c r="AZ94" s="92"/>
      <c r="BA94" s="77" t="str">
        <f t="shared" si="118"/>
        <v/>
      </c>
      <c r="BB94" s="93"/>
      <c r="BC94" s="48" t="str">
        <f t="shared" si="100"/>
        <v/>
      </c>
      <c r="BD94" s="49" t="str">
        <f t="shared" si="101"/>
        <v/>
      </c>
      <c r="BE94" s="50" t="str">
        <f t="shared" si="102"/>
        <v/>
      </c>
      <c r="BF94" s="50" t="str">
        <f t="shared" si="103"/>
        <v/>
      </c>
      <c r="BG94" s="50" t="str">
        <f t="shared" si="104"/>
        <v/>
      </c>
      <c r="BH94" s="77"/>
      <c r="BI94" s="94"/>
      <c r="BJ94" s="322" t="str">
        <f t="shared" si="119"/>
        <v>PENDIENTE</v>
      </c>
      <c r="BK94" s="97"/>
      <c r="BL94" s="98"/>
      <c r="BM94" s="324"/>
    </row>
    <row r="95" spans="1:65" s="81" customFormat="1" ht="178.5" x14ac:dyDescent="0.15">
      <c r="A95" s="434">
        <v>101</v>
      </c>
      <c r="B95" s="41">
        <v>43181</v>
      </c>
      <c r="C95" s="42" t="s">
        <v>20</v>
      </c>
      <c r="D95" s="42" t="s">
        <v>265</v>
      </c>
      <c r="E95" s="41">
        <v>43181</v>
      </c>
      <c r="F95" s="42" t="s">
        <v>295</v>
      </c>
      <c r="G95" s="42" t="s">
        <v>614</v>
      </c>
      <c r="H95" s="440" t="s">
        <v>116</v>
      </c>
      <c r="I95" s="402" t="s">
        <v>486</v>
      </c>
      <c r="J95" s="54" t="s">
        <v>615</v>
      </c>
      <c r="K95" s="42">
        <v>2</v>
      </c>
      <c r="L95" s="44" t="s">
        <v>427</v>
      </c>
      <c r="M95" s="42" t="s">
        <v>487</v>
      </c>
      <c r="N95" s="61" t="s">
        <v>475</v>
      </c>
      <c r="O95" s="53">
        <v>1</v>
      </c>
      <c r="P95" s="41">
        <v>43101</v>
      </c>
      <c r="Q95" s="41">
        <v>43312</v>
      </c>
      <c r="R95" s="44" t="s">
        <v>89</v>
      </c>
      <c r="S95" s="44" t="str">
        <f>IF(R95="","",VLOOKUP(R95,[2]Datos.!$G$28:$H$50,2,FALSE))</f>
        <v xml:space="preserve">Subdirector Administrativo </v>
      </c>
      <c r="T95" s="44" t="str">
        <f>IF(R95="","",VLOOKUP(R95,[2]Datos.!$J$28:$K$50,2,FALSE))</f>
        <v>Líder de Gestión Documental</v>
      </c>
      <c r="U95" s="401" t="s">
        <v>170</v>
      </c>
      <c r="V95" s="388"/>
      <c r="W95" s="47"/>
      <c r="X95" s="44"/>
      <c r="Y95" s="48" t="str">
        <f t="shared" si="113"/>
        <v/>
      </c>
      <c r="Z95" s="49" t="str">
        <f t="shared" si="94"/>
        <v/>
      </c>
      <c r="AA95" s="50" t="str">
        <f t="shared" si="114"/>
        <v/>
      </c>
      <c r="AB95" s="50" t="str">
        <f t="shared" si="115"/>
        <v/>
      </c>
      <c r="AC95" s="118" t="str">
        <f t="shared" si="116"/>
        <v/>
      </c>
      <c r="AD95" s="126" t="s">
        <v>811</v>
      </c>
      <c r="AE95" s="116" t="s">
        <v>778</v>
      </c>
      <c r="AF95" s="350">
        <v>43343</v>
      </c>
      <c r="AG95" s="137" t="s">
        <v>963</v>
      </c>
      <c r="AH95" s="138">
        <v>1</v>
      </c>
      <c r="AI95" s="48">
        <f t="shared" si="106"/>
        <v>0.5</v>
      </c>
      <c r="AJ95" s="351">
        <f t="shared" si="107"/>
        <v>0.5</v>
      </c>
      <c r="AK95" s="338" t="b">
        <f t="shared" si="111"/>
        <v>0</v>
      </c>
      <c r="AL95" s="334" t="str">
        <f t="shared" si="112"/>
        <v>INCUMPLIDA</v>
      </c>
      <c r="AM95" s="359" t="str">
        <f t="shared" si="108"/>
        <v>INCUMPLIDA</v>
      </c>
      <c r="AN95" s="139" t="s">
        <v>964</v>
      </c>
      <c r="AO95" s="360" t="s">
        <v>778</v>
      </c>
      <c r="AP95" s="92"/>
      <c r="AQ95" s="77" t="str">
        <f t="shared" si="117"/>
        <v/>
      </c>
      <c r="AR95" s="93"/>
      <c r="AS95" s="48" t="str">
        <f t="shared" si="95"/>
        <v/>
      </c>
      <c r="AT95" s="49" t="str">
        <f t="shared" si="96"/>
        <v/>
      </c>
      <c r="AU95" s="50" t="str">
        <f t="shared" si="97"/>
        <v/>
      </c>
      <c r="AV95" s="50" t="str">
        <f t="shared" si="98"/>
        <v/>
      </c>
      <c r="AW95" s="50" t="str">
        <f t="shared" si="99"/>
        <v/>
      </c>
      <c r="AX95" s="77"/>
      <c r="AY95" s="96"/>
      <c r="AZ95" s="92"/>
      <c r="BA95" s="77" t="str">
        <f t="shared" si="118"/>
        <v/>
      </c>
      <c r="BB95" s="93"/>
      <c r="BC95" s="48" t="str">
        <f t="shared" si="100"/>
        <v/>
      </c>
      <c r="BD95" s="49" t="str">
        <f t="shared" si="101"/>
        <v/>
      </c>
      <c r="BE95" s="50" t="str">
        <f t="shared" si="102"/>
        <v/>
      </c>
      <c r="BF95" s="50" t="str">
        <f t="shared" si="103"/>
        <v/>
      </c>
      <c r="BG95" s="50" t="str">
        <f t="shared" si="104"/>
        <v/>
      </c>
      <c r="BH95" s="77"/>
      <c r="BI95" s="94"/>
      <c r="BJ95" s="322" t="str">
        <f t="shared" si="119"/>
        <v>PENDIENTE</v>
      </c>
      <c r="BK95" s="97"/>
      <c r="BL95" s="98"/>
      <c r="BM95" s="324"/>
    </row>
    <row r="96" spans="1:65" s="81" customFormat="1" ht="178.5" x14ac:dyDescent="0.15">
      <c r="A96" s="434">
        <v>102</v>
      </c>
      <c r="B96" s="41">
        <v>43181</v>
      </c>
      <c r="C96" s="42" t="s">
        <v>20</v>
      </c>
      <c r="D96" s="42" t="s">
        <v>280</v>
      </c>
      <c r="E96" s="41">
        <v>43181</v>
      </c>
      <c r="F96" s="42" t="s">
        <v>296</v>
      </c>
      <c r="G96" s="42" t="s">
        <v>297</v>
      </c>
      <c r="H96" s="440" t="s">
        <v>116</v>
      </c>
      <c r="I96" s="402" t="s">
        <v>488</v>
      </c>
      <c r="J96" s="54" t="s">
        <v>489</v>
      </c>
      <c r="K96" s="42">
        <v>2</v>
      </c>
      <c r="L96" s="44" t="s">
        <v>427</v>
      </c>
      <c r="M96" s="42" t="s">
        <v>616</v>
      </c>
      <c r="N96" s="61" t="s">
        <v>490</v>
      </c>
      <c r="O96" s="53">
        <v>1</v>
      </c>
      <c r="P96" s="41">
        <v>43222</v>
      </c>
      <c r="Q96" s="41">
        <v>43250</v>
      </c>
      <c r="R96" s="44" t="s">
        <v>89</v>
      </c>
      <c r="S96" s="44" t="str">
        <f>IF(R96="","",VLOOKUP(R96,[2]Datos.!$G$28:$H$50,2,FALSE))</f>
        <v xml:space="preserve">Subdirector Administrativo </v>
      </c>
      <c r="T96" s="44" t="str">
        <f>IF(R96="","",VLOOKUP(R96,[2]Datos.!$J$28:$K$50,2,FALSE))</f>
        <v>Líder de Gestión Documental</v>
      </c>
      <c r="U96" s="401" t="s">
        <v>170</v>
      </c>
      <c r="V96" s="388"/>
      <c r="W96" s="44"/>
      <c r="X96" s="44"/>
      <c r="Y96" s="48" t="str">
        <f t="shared" si="113"/>
        <v/>
      </c>
      <c r="Z96" s="49" t="str">
        <f t="shared" si="94"/>
        <v/>
      </c>
      <c r="AA96" s="50" t="str">
        <f t="shared" si="114"/>
        <v/>
      </c>
      <c r="AB96" s="50" t="str">
        <f t="shared" si="115"/>
        <v/>
      </c>
      <c r="AC96" s="118" t="str">
        <f t="shared" si="116"/>
        <v/>
      </c>
      <c r="AD96" s="130"/>
      <c r="AE96" s="131"/>
      <c r="AF96" s="350">
        <v>43343</v>
      </c>
      <c r="AG96" s="137" t="s">
        <v>965</v>
      </c>
      <c r="AH96" s="138">
        <v>1</v>
      </c>
      <c r="AI96" s="48">
        <f t="shared" si="106"/>
        <v>0.5</v>
      </c>
      <c r="AJ96" s="351">
        <f t="shared" si="107"/>
        <v>0.5</v>
      </c>
      <c r="AK96" s="338" t="b">
        <f t="shared" si="111"/>
        <v>0</v>
      </c>
      <c r="AL96" s="334" t="str">
        <f t="shared" si="112"/>
        <v>INCUMPLIDA</v>
      </c>
      <c r="AM96" s="359" t="str">
        <f t="shared" si="108"/>
        <v>INCUMPLIDA</v>
      </c>
      <c r="AN96" s="139" t="s">
        <v>1042</v>
      </c>
      <c r="AO96" s="360" t="s">
        <v>778</v>
      </c>
      <c r="AP96" s="92"/>
      <c r="AQ96" s="77" t="str">
        <f t="shared" si="117"/>
        <v/>
      </c>
      <c r="AR96" s="93"/>
      <c r="AS96" s="48" t="str">
        <f t="shared" si="95"/>
        <v/>
      </c>
      <c r="AT96" s="49" t="str">
        <f t="shared" si="96"/>
        <v/>
      </c>
      <c r="AU96" s="50" t="str">
        <f t="shared" si="97"/>
        <v/>
      </c>
      <c r="AV96" s="50" t="str">
        <f t="shared" si="98"/>
        <v/>
      </c>
      <c r="AW96" s="50" t="str">
        <f t="shared" si="99"/>
        <v/>
      </c>
      <c r="AX96" s="77"/>
      <c r="AY96" s="96"/>
      <c r="AZ96" s="92"/>
      <c r="BA96" s="77" t="str">
        <f t="shared" si="118"/>
        <v/>
      </c>
      <c r="BB96" s="93"/>
      <c r="BC96" s="48" t="str">
        <f t="shared" si="100"/>
        <v/>
      </c>
      <c r="BD96" s="49" t="str">
        <f t="shared" si="101"/>
        <v/>
      </c>
      <c r="BE96" s="50" t="str">
        <f t="shared" si="102"/>
        <v/>
      </c>
      <c r="BF96" s="50" t="str">
        <f t="shared" si="103"/>
        <v/>
      </c>
      <c r="BG96" s="50" t="str">
        <f t="shared" si="104"/>
        <v/>
      </c>
      <c r="BH96" s="77"/>
      <c r="BI96" s="94"/>
      <c r="BJ96" s="322" t="str">
        <f t="shared" si="119"/>
        <v>PENDIENTE</v>
      </c>
      <c r="BK96" s="97"/>
      <c r="BL96" s="98"/>
      <c r="BM96" s="324"/>
    </row>
    <row r="97" spans="1:65" s="81" customFormat="1" ht="165.75" x14ac:dyDescent="0.15">
      <c r="A97" s="434">
        <v>103</v>
      </c>
      <c r="B97" s="41">
        <v>43181</v>
      </c>
      <c r="C97" s="42" t="s">
        <v>20</v>
      </c>
      <c r="D97" s="42" t="s">
        <v>298</v>
      </c>
      <c r="E97" s="41">
        <v>43181</v>
      </c>
      <c r="F97" s="42" t="s">
        <v>299</v>
      </c>
      <c r="G97" s="42" t="s">
        <v>300</v>
      </c>
      <c r="H97" s="440" t="s">
        <v>116</v>
      </c>
      <c r="I97" s="402" t="s">
        <v>467</v>
      </c>
      <c r="J97" s="54" t="s">
        <v>468</v>
      </c>
      <c r="K97" s="42">
        <v>1</v>
      </c>
      <c r="L97" s="44" t="s">
        <v>427</v>
      </c>
      <c r="M97" s="42" t="s">
        <v>604</v>
      </c>
      <c r="N97" s="61" t="s">
        <v>469</v>
      </c>
      <c r="O97" s="53">
        <v>0.8</v>
      </c>
      <c r="P97" s="41">
        <v>43221</v>
      </c>
      <c r="Q97" s="41">
        <v>43462</v>
      </c>
      <c r="R97" s="44" t="s">
        <v>89</v>
      </c>
      <c r="S97" s="44" t="str">
        <f>IF(R97="","",VLOOKUP(R97,[2]Datos.!$G$28:$H$50,2,FALSE))</f>
        <v xml:space="preserve">Subdirector Administrativo </v>
      </c>
      <c r="T97" s="44" t="str">
        <f>IF(R97="","",VLOOKUP(R97,[2]Datos.!$J$28:$K$50,2,FALSE))</f>
        <v>Líder de Gestión Documental</v>
      </c>
      <c r="U97" s="401" t="s">
        <v>170</v>
      </c>
      <c r="V97" s="388"/>
      <c r="W97" s="44"/>
      <c r="X97" s="44"/>
      <c r="Y97" s="48" t="str">
        <f t="shared" si="113"/>
        <v/>
      </c>
      <c r="Z97" s="49" t="str">
        <f t="shared" si="94"/>
        <v/>
      </c>
      <c r="AA97" s="50" t="str">
        <f t="shared" si="114"/>
        <v/>
      </c>
      <c r="AB97" s="50" t="str">
        <f t="shared" si="115"/>
        <v/>
      </c>
      <c r="AC97" s="118" t="str">
        <f t="shared" si="116"/>
        <v/>
      </c>
      <c r="AD97" s="130"/>
      <c r="AE97" s="131"/>
      <c r="AF97" s="350">
        <v>43343</v>
      </c>
      <c r="AG97" s="137" t="s">
        <v>859</v>
      </c>
      <c r="AH97" s="138">
        <v>0.5</v>
      </c>
      <c r="AI97" s="48">
        <f t="shared" si="106"/>
        <v>0.5</v>
      </c>
      <c r="AJ97" s="351">
        <f t="shared" si="107"/>
        <v>0.625</v>
      </c>
      <c r="AK97" s="338" t="str">
        <f t="shared" si="111"/>
        <v>EN PROCESO</v>
      </c>
      <c r="AL97" s="334" t="b">
        <f t="shared" si="112"/>
        <v>0</v>
      </c>
      <c r="AM97" s="359" t="str">
        <f t="shared" si="108"/>
        <v>EN PROCESO</v>
      </c>
      <c r="AN97" s="137" t="s">
        <v>860</v>
      </c>
      <c r="AO97" s="360" t="s">
        <v>778</v>
      </c>
      <c r="AP97" s="92"/>
      <c r="AQ97" s="77" t="str">
        <f t="shared" si="117"/>
        <v/>
      </c>
      <c r="AR97" s="93"/>
      <c r="AS97" s="48" t="str">
        <f t="shared" si="95"/>
        <v/>
      </c>
      <c r="AT97" s="49" t="str">
        <f t="shared" si="96"/>
        <v/>
      </c>
      <c r="AU97" s="50" t="str">
        <f t="shared" si="97"/>
        <v/>
      </c>
      <c r="AV97" s="50" t="str">
        <f t="shared" si="98"/>
        <v/>
      </c>
      <c r="AW97" s="50" t="str">
        <f t="shared" si="99"/>
        <v/>
      </c>
      <c r="AX97" s="77"/>
      <c r="AY97" s="96"/>
      <c r="AZ97" s="92"/>
      <c r="BA97" s="77" t="str">
        <f t="shared" si="118"/>
        <v/>
      </c>
      <c r="BB97" s="93"/>
      <c r="BC97" s="48" t="str">
        <f t="shared" si="100"/>
        <v/>
      </c>
      <c r="BD97" s="49" t="str">
        <f t="shared" si="101"/>
        <v/>
      </c>
      <c r="BE97" s="50" t="str">
        <f t="shared" si="102"/>
        <v/>
      </c>
      <c r="BF97" s="50" t="str">
        <f t="shared" si="103"/>
        <v/>
      </c>
      <c r="BG97" s="50" t="str">
        <f t="shared" si="104"/>
        <v/>
      </c>
      <c r="BH97" s="77"/>
      <c r="BI97" s="94"/>
      <c r="BJ97" s="322" t="str">
        <f t="shared" si="119"/>
        <v>PENDIENTE</v>
      </c>
      <c r="BK97" s="97"/>
      <c r="BL97" s="98"/>
      <c r="BM97" s="324"/>
    </row>
    <row r="98" spans="1:65" s="81" customFormat="1" ht="140.25" x14ac:dyDescent="0.15">
      <c r="A98" s="434">
        <v>104</v>
      </c>
      <c r="B98" s="41">
        <v>43181</v>
      </c>
      <c r="C98" s="42" t="s">
        <v>20</v>
      </c>
      <c r="D98" s="42" t="s">
        <v>298</v>
      </c>
      <c r="E98" s="41">
        <v>43181</v>
      </c>
      <c r="F98" s="42" t="s">
        <v>301</v>
      </c>
      <c r="G98" s="42" t="s">
        <v>302</v>
      </c>
      <c r="H98" s="440" t="s">
        <v>116</v>
      </c>
      <c r="I98" s="402" t="s">
        <v>491</v>
      </c>
      <c r="J98" s="54" t="s">
        <v>617</v>
      </c>
      <c r="K98" s="42">
        <v>2</v>
      </c>
      <c r="L98" s="44" t="s">
        <v>427</v>
      </c>
      <c r="M98" s="42" t="s">
        <v>492</v>
      </c>
      <c r="N98" s="61" t="s">
        <v>618</v>
      </c>
      <c r="O98" s="53">
        <v>1</v>
      </c>
      <c r="P98" s="41">
        <v>43160</v>
      </c>
      <c r="Q98" s="41">
        <v>43281</v>
      </c>
      <c r="R98" s="44" t="s">
        <v>89</v>
      </c>
      <c r="S98" s="44" t="str">
        <f>IF(R98="","",VLOOKUP(R98,[2]Datos.!$G$28:$H$50,2,FALSE))</f>
        <v xml:space="preserve">Subdirector Administrativo </v>
      </c>
      <c r="T98" s="44" t="str">
        <f>IF(R98="","",VLOOKUP(R98,[2]Datos.!$J$28:$K$50,2,FALSE))</f>
        <v>Líder de Gestión Documental</v>
      </c>
      <c r="U98" s="401" t="s">
        <v>170</v>
      </c>
      <c r="V98" s="388"/>
      <c r="W98" s="47"/>
      <c r="X98" s="44"/>
      <c r="Y98" s="48" t="str">
        <f t="shared" si="113"/>
        <v/>
      </c>
      <c r="Z98" s="49" t="str">
        <f t="shared" si="94"/>
        <v/>
      </c>
      <c r="AA98" s="50" t="str">
        <f t="shared" si="114"/>
        <v/>
      </c>
      <c r="AB98" s="50" t="str">
        <f t="shared" si="115"/>
        <v/>
      </c>
      <c r="AC98" s="118" t="str">
        <f t="shared" si="116"/>
        <v/>
      </c>
      <c r="AD98" s="133" t="s">
        <v>812</v>
      </c>
      <c r="AE98" s="116" t="s">
        <v>778</v>
      </c>
      <c r="AF98" s="350">
        <v>43343</v>
      </c>
      <c r="AG98" s="137" t="s">
        <v>858</v>
      </c>
      <c r="AH98" s="138">
        <v>1</v>
      </c>
      <c r="AI98" s="48">
        <f t="shared" si="106"/>
        <v>0.5</v>
      </c>
      <c r="AJ98" s="351">
        <f t="shared" si="107"/>
        <v>0.5</v>
      </c>
      <c r="AK98" s="338" t="str">
        <f>IF(AH98="","",IF(AF98&gt;=Q98,IF(AJ98=0%,"SIN INICIAR",IF(AJ98=100%,"TERMINADA",IF(AJ98&gt;0%,"EN PROCESO",IF(AJ98&lt;0%,"INCUMPLIDA"))))))</f>
        <v>EN PROCESO</v>
      </c>
      <c r="AL98" s="334" t="b">
        <f>IF(AH98="","",IF(AF98&lt;Q98,IF(AJ98&lt;100%,"INCUMPLIDA",IF(AJ98=100%,"TERMINADA EXTEMPORANEA"))))</f>
        <v>0</v>
      </c>
      <c r="AM98" s="361" t="str">
        <f>IF(AH98="","",IF(AF98&gt;=Q98,AK98,IF(AF98&gt;=Q98,AL98)))</f>
        <v>EN PROCESO</v>
      </c>
      <c r="AN98" s="139" t="s">
        <v>966</v>
      </c>
      <c r="AO98" s="360" t="s">
        <v>778</v>
      </c>
      <c r="AP98" s="92"/>
      <c r="AQ98" s="77" t="str">
        <f t="shared" si="117"/>
        <v/>
      </c>
      <c r="AR98" s="93"/>
      <c r="AS98" s="48" t="str">
        <f t="shared" si="95"/>
        <v/>
      </c>
      <c r="AT98" s="49" t="str">
        <f t="shared" si="96"/>
        <v/>
      </c>
      <c r="AU98" s="50" t="str">
        <f t="shared" si="97"/>
        <v/>
      </c>
      <c r="AV98" s="50" t="str">
        <f t="shared" si="98"/>
        <v/>
      </c>
      <c r="AW98" s="50" t="str">
        <f t="shared" si="99"/>
        <v/>
      </c>
      <c r="AX98" s="77"/>
      <c r="AY98" s="96"/>
      <c r="AZ98" s="92"/>
      <c r="BA98" s="77" t="str">
        <f t="shared" si="118"/>
        <v/>
      </c>
      <c r="BB98" s="93"/>
      <c r="BC98" s="48" t="str">
        <f t="shared" si="100"/>
        <v/>
      </c>
      <c r="BD98" s="49" t="str">
        <f t="shared" si="101"/>
        <v/>
      </c>
      <c r="BE98" s="50" t="str">
        <f t="shared" si="102"/>
        <v/>
      </c>
      <c r="BF98" s="50" t="str">
        <f t="shared" si="103"/>
        <v/>
      </c>
      <c r="BG98" s="50" t="str">
        <f t="shared" si="104"/>
        <v/>
      </c>
      <c r="BH98" s="77"/>
      <c r="BI98" s="94"/>
      <c r="BJ98" s="322" t="str">
        <f t="shared" si="119"/>
        <v>PENDIENTE</v>
      </c>
      <c r="BK98" s="97"/>
      <c r="BL98" s="98"/>
      <c r="BM98" s="324"/>
    </row>
    <row r="99" spans="1:65" s="81" customFormat="1" ht="153" x14ac:dyDescent="0.15">
      <c r="A99" s="434">
        <v>105</v>
      </c>
      <c r="B99" s="41">
        <v>43181</v>
      </c>
      <c r="C99" s="42" t="s">
        <v>20</v>
      </c>
      <c r="D99" s="42" t="s">
        <v>298</v>
      </c>
      <c r="E99" s="41">
        <v>43181</v>
      </c>
      <c r="F99" s="42" t="s">
        <v>303</v>
      </c>
      <c r="G99" s="42" t="s">
        <v>304</v>
      </c>
      <c r="H99" s="440" t="s">
        <v>116</v>
      </c>
      <c r="I99" s="402" t="s">
        <v>493</v>
      </c>
      <c r="J99" s="54" t="s">
        <v>619</v>
      </c>
      <c r="K99" s="42">
        <v>1</v>
      </c>
      <c r="L99" s="44" t="s">
        <v>427</v>
      </c>
      <c r="M99" s="42" t="s">
        <v>494</v>
      </c>
      <c r="N99" s="61" t="s">
        <v>495</v>
      </c>
      <c r="O99" s="61">
        <v>1</v>
      </c>
      <c r="P99" s="41">
        <v>43252</v>
      </c>
      <c r="Q99" s="41">
        <v>43312</v>
      </c>
      <c r="R99" s="44" t="s">
        <v>89</v>
      </c>
      <c r="S99" s="44" t="str">
        <f>IF(R99="","",VLOOKUP(R99,[2]Datos.!$G$28:$H$50,2,FALSE))</f>
        <v xml:space="preserve">Subdirector Administrativo </v>
      </c>
      <c r="T99" s="44" t="str">
        <f>IF(R99="","",VLOOKUP(R99,[2]Datos.!$J$28:$K$50,2,FALSE))</f>
        <v>Líder de Gestión Documental</v>
      </c>
      <c r="U99" s="401" t="s">
        <v>170</v>
      </c>
      <c r="V99" s="388"/>
      <c r="W99" s="44"/>
      <c r="X99" s="44"/>
      <c r="Y99" s="48" t="str">
        <f t="shared" si="113"/>
        <v/>
      </c>
      <c r="Z99" s="49" t="str">
        <f t="shared" si="94"/>
        <v/>
      </c>
      <c r="AA99" s="50" t="str">
        <f t="shared" si="114"/>
        <v/>
      </c>
      <c r="AB99" s="50" t="str">
        <f t="shared" si="115"/>
        <v/>
      </c>
      <c r="AC99" s="118" t="str">
        <f t="shared" si="116"/>
        <v/>
      </c>
      <c r="AD99" s="130"/>
      <c r="AE99" s="131"/>
      <c r="AF99" s="350">
        <v>43343</v>
      </c>
      <c r="AG99" s="137" t="s">
        <v>967</v>
      </c>
      <c r="AH99" s="138">
        <v>0</v>
      </c>
      <c r="AI99" s="48">
        <f t="shared" si="106"/>
        <v>0</v>
      </c>
      <c r="AJ99" s="351">
        <f t="shared" si="107"/>
        <v>0</v>
      </c>
      <c r="AK99" s="338" t="b">
        <f>IF(AH99="","",IF(AF99&lt;=Q99,IF(AJ99=0%,"SIN INICIAR",IF(AJ99=100%,"TERMINADA",IF(AJ99&gt;0%,"EN PROCESO",IF(AJ99&lt;0%,"INCUMPLIDA"))))))</f>
        <v>0</v>
      </c>
      <c r="AL99" s="334" t="str">
        <f t="shared" si="112"/>
        <v>INCUMPLIDA</v>
      </c>
      <c r="AM99" s="359" t="str">
        <f t="shared" si="108"/>
        <v>INCUMPLIDA</v>
      </c>
      <c r="AN99" s="139" t="s">
        <v>968</v>
      </c>
      <c r="AO99" s="360" t="s">
        <v>778</v>
      </c>
      <c r="AP99" s="92"/>
      <c r="AQ99" s="77" t="str">
        <f t="shared" si="117"/>
        <v/>
      </c>
      <c r="AR99" s="93"/>
      <c r="AS99" s="48" t="str">
        <f t="shared" si="95"/>
        <v/>
      </c>
      <c r="AT99" s="49" t="str">
        <f t="shared" si="96"/>
        <v/>
      </c>
      <c r="AU99" s="50" t="str">
        <f t="shared" si="97"/>
        <v/>
      </c>
      <c r="AV99" s="50" t="str">
        <f t="shared" si="98"/>
        <v/>
      </c>
      <c r="AW99" s="50" t="str">
        <f t="shared" si="99"/>
        <v/>
      </c>
      <c r="AX99" s="77"/>
      <c r="AY99" s="96"/>
      <c r="AZ99" s="92"/>
      <c r="BA99" s="77" t="str">
        <f t="shared" si="118"/>
        <v/>
      </c>
      <c r="BB99" s="93"/>
      <c r="BC99" s="48" t="str">
        <f t="shared" si="100"/>
        <v/>
      </c>
      <c r="BD99" s="49" t="str">
        <f t="shared" si="101"/>
        <v/>
      </c>
      <c r="BE99" s="50" t="str">
        <f t="shared" si="102"/>
        <v/>
      </c>
      <c r="BF99" s="50" t="str">
        <f t="shared" si="103"/>
        <v/>
      </c>
      <c r="BG99" s="50" t="str">
        <f t="shared" si="104"/>
        <v/>
      </c>
      <c r="BH99" s="77"/>
      <c r="BI99" s="94"/>
      <c r="BJ99" s="322" t="str">
        <f t="shared" si="119"/>
        <v>PENDIENTE</v>
      </c>
      <c r="BK99" s="97"/>
      <c r="BL99" s="98"/>
      <c r="BM99" s="324"/>
    </row>
    <row r="100" spans="1:65" s="81" customFormat="1" ht="140.25" x14ac:dyDescent="0.15">
      <c r="A100" s="434">
        <v>106</v>
      </c>
      <c r="B100" s="41">
        <v>43181</v>
      </c>
      <c r="C100" s="42" t="s">
        <v>20</v>
      </c>
      <c r="D100" s="42" t="s">
        <v>298</v>
      </c>
      <c r="E100" s="41">
        <v>43181</v>
      </c>
      <c r="F100" s="42" t="s">
        <v>305</v>
      </c>
      <c r="G100" s="42" t="s">
        <v>306</v>
      </c>
      <c r="H100" s="440" t="s">
        <v>116</v>
      </c>
      <c r="I100" s="402" t="s">
        <v>620</v>
      </c>
      <c r="J100" s="54" t="s">
        <v>621</v>
      </c>
      <c r="K100" s="42">
        <v>1</v>
      </c>
      <c r="L100" s="44" t="s">
        <v>427</v>
      </c>
      <c r="M100" s="42" t="s">
        <v>622</v>
      </c>
      <c r="N100" s="61" t="s">
        <v>623</v>
      </c>
      <c r="O100" s="53">
        <v>1</v>
      </c>
      <c r="P100" s="41">
        <v>43222</v>
      </c>
      <c r="Q100" s="41">
        <v>43434</v>
      </c>
      <c r="R100" s="44" t="s">
        <v>89</v>
      </c>
      <c r="S100" s="44" t="str">
        <f>IF(R100="","",VLOOKUP(R100,[2]Datos.!$G$28:$H$50,2,FALSE))</f>
        <v xml:space="preserve">Subdirector Administrativo </v>
      </c>
      <c r="T100" s="44" t="str">
        <f>IF(R100="","",VLOOKUP(R100,[2]Datos.!$J$28:$K$50,2,FALSE))</f>
        <v>Líder de Gestión Documental</v>
      </c>
      <c r="U100" s="401" t="s">
        <v>170</v>
      </c>
      <c r="V100" s="388"/>
      <c r="W100" s="44"/>
      <c r="X100" s="44"/>
      <c r="Y100" s="48" t="str">
        <f t="shared" si="113"/>
        <v/>
      </c>
      <c r="Z100" s="49" t="str">
        <f t="shared" si="94"/>
        <v/>
      </c>
      <c r="AA100" s="50" t="str">
        <f t="shared" si="114"/>
        <v/>
      </c>
      <c r="AB100" s="50" t="str">
        <f t="shared" si="115"/>
        <v/>
      </c>
      <c r="AC100" s="118" t="str">
        <f t="shared" si="116"/>
        <v/>
      </c>
      <c r="AD100" s="130"/>
      <c r="AE100" s="131"/>
      <c r="AF100" s="350">
        <v>43343</v>
      </c>
      <c r="AG100" s="137" t="s">
        <v>861</v>
      </c>
      <c r="AH100" s="138">
        <v>0.5</v>
      </c>
      <c r="AI100" s="48">
        <f t="shared" si="106"/>
        <v>0.5</v>
      </c>
      <c r="AJ100" s="351">
        <f t="shared" si="107"/>
        <v>0.5</v>
      </c>
      <c r="AK100" s="338" t="str">
        <f t="shared" si="111"/>
        <v>EN PROCESO</v>
      </c>
      <c r="AL100" s="334" t="b">
        <f t="shared" si="112"/>
        <v>0</v>
      </c>
      <c r="AM100" s="359" t="str">
        <f t="shared" si="108"/>
        <v>EN PROCESO</v>
      </c>
      <c r="AN100" s="139" t="s">
        <v>1001</v>
      </c>
      <c r="AO100" s="360" t="s">
        <v>778</v>
      </c>
      <c r="AP100" s="92"/>
      <c r="AQ100" s="77" t="str">
        <f t="shared" si="117"/>
        <v/>
      </c>
      <c r="AR100" s="93"/>
      <c r="AS100" s="48" t="str">
        <f t="shared" si="95"/>
        <v/>
      </c>
      <c r="AT100" s="49" t="str">
        <f t="shared" si="96"/>
        <v/>
      </c>
      <c r="AU100" s="50" t="str">
        <f t="shared" si="97"/>
        <v/>
      </c>
      <c r="AV100" s="50" t="str">
        <f t="shared" si="98"/>
        <v/>
      </c>
      <c r="AW100" s="50" t="str">
        <f t="shared" si="99"/>
        <v/>
      </c>
      <c r="AX100" s="77"/>
      <c r="AY100" s="96"/>
      <c r="AZ100" s="92"/>
      <c r="BA100" s="77" t="str">
        <f t="shared" si="118"/>
        <v/>
      </c>
      <c r="BB100" s="93"/>
      <c r="BC100" s="48" t="str">
        <f t="shared" si="100"/>
        <v/>
      </c>
      <c r="BD100" s="49" t="str">
        <f t="shared" si="101"/>
        <v/>
      </c>
      <c r="BE100" s="50" t="str">
        <f t="shared" si="102"/>
        <v/>
      </c>
      <c r="BF100" s="50" t="str">
        <f t="shared" si="103"/>
        <v/>
      </c>
      <c r="BG100" s="50" t="str">
        <f t="shared" si="104"/>
        <v/>
      </c>
      <c r="BH100" s="77"/>
      <c r="BI100" s="94"/>
      <c r="BJ100" s="322" t="str">
        <f t="shared" si="119"/>
        <v>PENDIENTE</v>
      </c>
      <c r="BK100" s="97"/>
      <c r="BL100" s="98"/>
      <c r="BM100" s="324"/>
    </row>
    <row r="101" spans="1:65" s="81" customFormat="1" ht="168.75" x14ac:dyDescent="0.15">
      <c r="A101" s="434">
        <v>107</v>
      </c>
      <c r="B101" s="58">
        <v>43192</v>
      </c>
      <c r="C101" s="43" t="s">
        <v>23</v>
      </c>
      <c r="D101" s="43" t="s">
        <v>307</v>
      </c>
      <c r="E101" s="58">
        <v>43192</v>
      </c>
      <c r="F101" s="43" t="s">
        <v>308</v>
      </c>
      <c r="G101" s="43" t="s">
        <v>309</v>
      </c>
      <c r="H101" s="440" t="s">
        <v>116</v>
      </c>
      <c r="I101" s="404" t="s">
        <v>624</v>
      </c>
      <c r="J101" s="52" t="s">
        <v>496</v>
      </c>
      <c r="K101" s="43">
        <v>1</v>
      </c>
      <c r="L101" s="43" t="s">
        <v>29</v>
      </c>
      <c r="M101" s="47" t="s">
        <v>497</v>
      </c>
      <c r="N101" s="44" t="s">
        <v>625</v>
      </c>
      <c r="O101" s="63">
        <v>1</v>
      </c>
      <c r="P101" s="58">
        <v>43193</v>
      </c>
      <c r="Q101" s="58">
        <v>43454</v>
      </c>
      <c r="R101" s="44" t="s">
        <v>45</v>
      </c>
      <c r="S101" s="44" t="str">
        <f>IF(R101="","",VLOOKUP(R101,[2]Datos.!$G$28:$H$50,2,FALSE))</f>
        <v xml:space="preserve">Subdirector Administrativo </v>
      </c>
      <c r="T101" s="44" t="str">
        <f>IF(R101="","",VLOOKUP(R101,[2]Datos.!$J$28:$K$50,2,FALSE))</f>
        <v>Profesional Universitario de Sistemas</v>
      </c>
      <c r="U101" s="401" t="s">
        <v>170</v>
      </c>
      <c r="V101" s="388"/>
      <c r="W101" s="56"/>
      <c r="X101" s="44"/>
      <c r="Y101" s="48" t="str">
        <f t="shared" si="113"/>
        <v/>
      </c>
      <c r="Z101" s="49" t="str">
        <f t="shared" si="94"/>
        <v/>
      </c>
      <c r="AA101" s="50" t="str">
        <f t="shared" si="114"/>
        <v/>
      </c>
      <c r="AB101" s="50" t="str">
        <f t="shared" si="115"/>
        <v/>
      </c>
      <c r="AC101" s="118" t="str">
        <f t="shared" si="116"/>
        <v/>
      </c>
      <c r="AD101" s="125" t="s">
        <v>813</v>
      </c>
      <c r="AE101" s="115" t="s">
        <v>765</v>
      </c>
      <c r="AF101" s="350">
        <v>43343</v>
      </c>
      <c r="AG101" s="137" t="s">
        <v>991</v>
      </c>
      <c r="AH101" s="138">
        <v>0.5</v>
      </c>
      <c r="AI101" s="48">
        <f t="shared" si="106"/>
        <v>0.5</v>
      </c>
      <c r="AJ101" s="351">
        <f t="shared" si="107"/>
        <v>0.5</v>
      </c>
      <c r="AK101" s="338" t="str">
        <f t="shared" si="111"/>
        <v>EN PROCESO</v>
      </c>
      <c r="AL101" s="334" t="b">
        <f t="shared" si="112"/>
        <v>0</v>
      </c>
      <c r="AM101" s="359" t="str">
        <f t="shared" si="108"/>
        <v>EN PROCESO</v>
      </c>
      <c r="AN101" s="170" t="s">
        <v>990</v>
      </c>
      <c r="AO101" s="360" t="s">
        <v>876</v>
      </c>
      <c r="AP101" s="92"/>
      <c r="AQ101" s="77" t="str">
        <f t="shared" si="117"/>
        <v/>
      </c>
      <c r="AR101" s="93"/>
      <c r="AS101" s="48" t="str">
        <f t="shared" si="95"/>
        <v/>
      </c>
      <c r="AT101" s="49" t="str">
        <f t="shared" si="96"/>
        <v/>
      </c>
      <c r="AU101" s="50" t="str">
        <f t="shared" si="97"/>
        <v/>
      </c>
      <c r="AV101" s="50" t="str">
        <f t="shared" si="98"/>
        <v/>
      </c>
      <c r="AW101" s="50" t="str">
        <f t="shared" si="99"/>
        <v/>
      </c>
      <c r="AX101" s="77"/>
      <c r="AY101" s="96"/>
      <c r="AZ101" s="92"/>
      <c r="BA101" s="77" t="str">
        <f t="shared" si="118"/>
        <v/>
      </c>
      <c r="BB101" s="93"/>
      <c r="BC101" s="48" t="str">
        <f t="shared" si="100"/>
        <v/>
      </c>
      <c r="BD101" s="49" t="str">
        <f t="shared" si="101"/>
        <v/>
      </c>
      <c r="BE101" s="50" t="str">
        <f t="shared" si="102"/>
        <v/>
      </c>
      <c r="BF101" s="50" t="str">
        <f t="shared" si="103"/>
        <v/>
      </c>
      <c r="BG101" s="50" t="str">
        <f t="shared" si="104"/>
        <v/>
      </c>
      <c r="BH101" s="77"/>
      <c r="BI101" s="94"/>
      <c r="BJ101" s="322" t="str">
        <f t="shared" si="119"/>
        <v>PENDIENTE</v>
      </c>
      <c r="BK101" s="97"/>
      <c r="BL101" s="98"/>
      <c r="BM101" s="324"/>
    </row>
    <row r="102" spans="1:65" s="81" customFormat="1" ht="157.5" x14ac:dyDescent="0.15">
      <c r="A102" s="434">
        <v>108</v>
      </c>
      <c r="B102" s="58">
        <v>43192</v>
      </c>
      <c r="C102" s="43" t="s">
        <v>23</v>
      </c>
      <c r="D102" s="43" t="s">
        <v>307</v>
      </c>
      <c r="E102" s="58">
        <v>43192</v>
      </c>
      <c r="F102" s="43" t="s">
        <v>308</v>
      </c>
      <c r="G102" s="43" t="s">
        <v>310</v>
      </c>
      <c r="H102" s="440" t="s">
        <v>116</v>
      </c>
      <c r="I102" s="421" t="s">
        <v>626</v>
      </c>
      <c r="J102" s="52" t="s">
        <v>498</v>
      </c>
      <c r="K102" s="43">
        <v>2</v>
      </c>
      <c r="L102" s="43" t="s">
        <v>29</v>
      </c>
      <c r="M102" s="47" t="s">
        <v>499</v>
      </c>
      <c r="N102" s="44" t="s">
        <v>500</v>
      </c>
      <c r="O102" s="63">
        <v>1</v>
      </c>
      <c r="P102" s="58">
        <v>43193</v>
      </c>
      <c r="Q102" s="58">
        <v>43454</v>
      </c>
      <c r="R102" s="44" t="s">
        <v>45</v>
      </c>
      <c r="S102" s="44" t="str">
        <f>IF(R102="","",VLOOKUP(R102,[2]Datos.!$G$28:$H$50,2,FALSE))</f>
        <v xml:space="preserve">Subdirector Administrativo </v>
      </c>
      <c r="T102" s="44" t="str">
        <f>IF(R102="","",VLOOKUP(R102,[2]Datos.!$J$28:$K$50,2,FALSE))</f>
        <v>Profesional Universitario de Sistemas</v>
      </c>
      <c r="U102" s="401" t="s">
        <v>529</v>
      </c>
      <c r="V102" s="388"/>
      <c r="W102" s="47"/>
      <c r="X102" s="44"/>
      <c r="Y102" s="48" t="str">
        <f t="shared" si="113"/>
        <v/>
      </c>
      <c r="Z102" s="49" t="str">
        <f t="shared" si="94"/>
        <v/>
      </c>
      <c r="AA102" s="50" t="str">
        <f t="shared" si="114"/>
        <v/>
      </c>
      <c r="AB102" s="50" t="str">
        <f t="shared" si="115"/>
        <v/>
      </c>
      <c r="AC102" s="118" t="str">
        <f t="shared" si="116"/>
        <v/>
      </c>
      <c r="AD102" s="125" t="s">
        <v>814</v>
      </c>
      <c r="AE102" s="115" t="s">
        <v>765</v>
      </c>
      <c r="AF102" s="350">
        <v>43343</v>
      </c>
      <c r="AG102" s="137" t="s">
        <v>969</v>
      </c>
      <c r="AH102" s="138">
        <v>1</v>
      </c>
      <c r="AI102" s="48">
        <f t="shared" si="106"/>
        <v>0.5</v>
      </c>
      <c r="AJ102" s="351">
        <f t="shared" si="107"/>
        <v>0.5</v>
      </c>
      <c r="AK102" s="338" t="str">
        <f t="shared" si="111"/>
        <v>EN PROCESO</v>
      </c>
      <c r="AL102" s="334" t="b">
        <f t="shared" si="112"/>
        <v>0</v>
      </c>
      <c r="AM102" s="359" t="str">
        <f t="shared" si="108"/>
        <v>EN PROCESO</v>
      </c>
      <c r="AN102" s="170" t="s">
        <v>970</v>
      </c>
      <c r="AO102" s="360" t="s">
        <v>876</v>
      </c>
      <c r="AP102" s="92"/>
      <c r="AQ102" s="77" t="str">
        <f t="shared" si="117"/>
        <v/>
      </c>
      <c r="AR102" s="93"/>
      <c r="AS102" s="48" t="str">
        <f t="shared" si="95"/>
        <v/>
      </c>
      <c r="AT102" s="49" t="str">
        <f t="shared" si="96"/>
        <v/>
      </c>
      <c r="AU102" s="50" t="str">
        <f t="shared" si="97"/>
        <v/>
      </c>
      <c r="AV102" s="50" t="str">
        <f t="shared" si="98"/>
        <v/>
      </c>
      <c r="AW102" s="50" t="str">
        <f t="shared" si="99"/>
        <v/>
      </c>
      <c r="AX102" s="77"/>
      <c r="AY102" s="96"/>
      <c r="AZ102" s="92"/>
      <c r="BA102" s="77" t="str">
        <f t="shared" si="118"/>
        <v/>
      </c>
      <c r="BB102" s="93"/>
      <c r="BC102" s="48" t="str">
        <f t="shared" si="100"/>
        <v/>
      </c>
      <c r="BD102" s="49" t="str">
        <f t="shared" si="101"/>
        <v/>
      </c>
      <c r="BE102" s="50" t="str">
        <f t="shared" si="102"/>
        <v/>
      </c>
      <c r="BF102" s="50" t="str">
        <f t="shared" si="103"/>
        <v/>
      </c>
      <c r="BG102" s="50" t="str">
        <f t="shared" si="104"/>
        <v/>
      </c>
      <c r="BH102" s="77"/>
      <c r="BI102" s="94"/>
      <c r="BJ102" s="322" t="str">
        <f t="shared" si="119"/>
        <v>PENDIENTE</v>
      </c>
      <c r="BK102" s="97"/>
      <c r="BL102" s="98"/>
      <c r="BM102" s="324"/>
    </row>
    <row r="103" spans="1:65" s="81" customFormat="1" ht="157.5" x14ac:dyDescent="0.15">
      <c r="A103" s="434">
        <v>109</v>
      </c>
      <c r="B103" s="58">
        <v>43192</v>
      </c>
      <c r="C103" s="43" t="s">
        <v>23</v>
      </c>
      <c r="D103" s="43" t="s">
        <v>307</v>
      </c>
      <c r="E103" s="58">
        <v>43192</v>
      </c>
      <c r="F103" s="43" t="s">
        <v>308</v>
      </c>
      <c r="G103" s="43" t="s">
        <v>310</v>
      </c>
      <c r="H103" s="440" t="s">
        <v>116</v>
      </c>
      <c r="I103" s="421" t="s">
        <v>626</v>
      </c>
      <c r="J103" s="52" t="s">
        <v>501</v>
      </c>
      <c r="K103" s="43">
        <v>2</v>
      </c>
      <c r="L103" s="43" t="s">
        <v>29</v>
      </c>
      <c r="M103" s="47" t="s">
        <v>502</v>
      </c>
      <c r="N103" s="44" t="s">
        <v>500</v>
      </c>
      <c r="O103" s="63">
        <v>1</v>
      </c>
      <c r="P103" s="58">
        <v>43193</v>
      </c>
      <c r="Q103" s="58">
        <v>43454</v>
      </c>
      <c r="R103" s="44" t="s">
        <v>45</v>
      </c>
      <c r="S103" s="44" t="str">
        <f>IF(R103="","",VLOOKUP(R103,[2]Datos.!$G$28:$H$50,2,FALSE))</f>
        <v xml:space="preserve">Subdirector Administrativo </v>
      </c>
      <c r="T103" s="44" t="str">
        <f>IF(R103="","",VLOOKUP(R103,[2]Datos.!$J$28:$K$50,2,FALSE))</f>
        <v>Profesional Universitario de Sistemas</v>
      </c>
      <c r="U103" s="401" t="s">
        <v>529</v>
      </c>
      <c r="V103" s="388"/>
      <c r="W103" s="56"/>
      <c r="X103" s="44"/>
      <c r="Y103" s="48" t="str">
        <f t="shared" si="113"/>
        <v/>
      </c>
      <c r="Z103" s="49" t="str">
        <f t="shared" si="94"/>
        <v/>
      </c>
      <c r="AA103" s="50" t="str">
        <f t="shared" si="114"/>
        <v/>
      </c>
      <c r="AB103" s="50" t="str">
        <f t="shared" si="115"/>
        <v/>
      </c>
      <c r="AC103" s="118" t="str">
        <f t="shared" si="116"/>
        <v/>
      </c>
      <c r="AD103" s="125" t="s">
        <v>815</v>
      </c>
      <c r="AE103" s="115" t="s">
        <v>765</v>
      </c>
      <c r="AF103" s="350">
        <v>43343</v>
      </c>
      <c r="AG103" s="137" t="s">
        <v>877</v>
      </c>
      <c r="AH103" s="138">
        <v>1</v>
      </c>
      <c r="AI103" s="48">
        <f t="shared" si="106"/>
        <v>0.5</v>
      </c>
      <c r="AJ103" s="351">
        <f t="shared" si="107"/>
        <v>0.5</v>
      </c>
      <c r="AK103" s="338" t="str">
        <f t="shared" si="111"/>
        <v>EN PROCESO</v>
      </c>
      <c r="AL103" s="334" t="b">
        <f t="shared" si="112"/>
        <v>0</v>
      </c>
      <c r="AM103" s="359" t="str">
        <f t="shared" si="108"/>
        <v>EN PROCESO</v>
      </c>
      <c r="AN103" s="171" t="s">
        <v>971</v>
      </c>
      <c r="AO103" s="360" t="s">
        <v>876</v>
      </c>
      <c r="AP103" s="92"/>
      <c r="AQ103" s="77" t="str">
        <f t="shared" si="117"/>
        <v/>
      </c>
      <c r="AR103" s="93"/>
      <c r="AS103" s="48" t="str">
        <f t="shared" si="95"/>
        <v/>
      </c>
      <c r="AT103" s="49" t="str">
        <f t="shared" si="96"/>
        <v/>
      </c>
      <c r="AU103" s="50" t="str">
        <f t="shared" si="97"/>
        <v/>
      </c>
      <c r="AV103" s="50" t="str">
        <f t="shared" si="98"/>
        <v/>
      </c>
      <c r="AW103" s="50" t="str">
        <f t="shared" si="99"/>
        <v/>
      </c>
      <c r="AX103" s="77"/>
      <c r="AY103" s="96"/>
      <c r="AZ103" s="92"/>
      <c r="BA103" s="77" t="str">
        <f t="shared" si="118"/>
        <v/>
      </c>
      <c r="BB103" s="93"/>
      <c r="BC103" s="48" t="str">
        <f t="shared" si="100"/>
        <v/>
      </c>
      <c r="BD103" s="49" t="str">
        <f t="shared" si="101"/>
        <v/>
      </c>
      <c r="BE103" s="50" t="str">
        <f t="shared" si="102"/>
        <v/>
      </c>
      <c r="BF103" s="50" t="str">
        <f t="shared" si="103"/>
        <v/>
      </c>
      <c r="BG103" s="50" t="str">
        <f t="shared" si="104"/>
        <v/>
      </c>
      <c r="BH103" s="77"/>
      <c r="BI103" s="94"/>
      <c r="BJ103" s="322" t="str">
        <f t="shared" si="119"/>
        <v>PENDIENTE</v>
      </c>
      <c r="BK103" s="97"/>
      <c r="BL103" s="98"/>
      <c r="BM103" s="324"/>
    </row>
    <row r="104" spans="1:65" s="81" customFormat="1" ht="146.25" x14ac:dyDescent="0.15">
      <c r="A104" s="434">
        <v>110</v>
      </c>
      <c r="B104" s="58">
        <v>43192</v>
      </c>
      <c r="C104" s="43" t="s">
        <v>23</v>
      </c>
      <c r="D104" s="43" t="s">
        <v>307</v>
      </c>
      <c r="E104" s="58">
        <v>43192</v>
      </c>
      <c r="F104" s="43" t="s">
        <v>311</v>
      </c>
      <c r="G104" s="60" t="s">
        <v>312</v>
      </c>
      <c r="H104" s="440" t="s">
        <v>116</v>
      </c>
      <c r="I104" s="421" t="s">
        <v>627</v>
      </c>
      <c r="J104" s="69" t="s">
        <v>628</v>
      </c>
      <c r="K104" s="43">
        <v>2</v>
      </c>
      <c r="L104" s="43" t="s">
        <v>29</v>
      </c>
      <c r="M104" s="47" t="s">
        <v>503</v>
      </c>
      <c r="N104" s="44" t="s">
        <v>504</v>
      </c>
      <c r="O104" s="63">
        <v>1</v>
      </c>
      <c r="P104" s="58">
        <v>43193</v>
      </c>
      <c r="Q104" s="58">
        <v>43454</v>
      </c>
      <c r="R104" s="44" t="s">
        <v>45</v>
      </c>
      <c r="S104" s="44" t="str">
        <f>IF(R104="","",VLOOKUP(R104,[2]Datos.!$G$28:$H$50,2,FALSE))</f>
        <v xml:space="preserve">Subdirector Administrativo </v>
      </c>
      <c r="T104" s="44" t="str">
        <f>IF(R104="","",VLOOKUP(R104,[2]Datos.!$J$28:$K$50,2,FALSE))</f>
        <v>Profesional Universitario de Sistemas</v>
      </c>
      <c r="U104" s="401" t="s">
        <v>170</v>
      </c>
      <c r="V104" s="388"/>
      <c r="W104" s="56"/>
      <c r="X104" s="44"/>
      <c r="Y104" s="48" t="str">
        <f t="shared" si="113"/>
        <v/>
      </c>
      <c r="Z104" s="49" t="str">
        <f t="shared" si="94"/>
        <v/>
      </c>
      <c r="AA104" s="50" t="str">
        <f t="shared" si="114"/>
        <v/>
      </c>
      <c r="AB104" s="50" t="str">
        <f t="shared" si="115"/>
        <v/>
      </c>
      <c r="AC104" s="118" t="str">
        <f t="shared" si="116"/>
        <v/>
      </c>
      <c r="AD104" s="128" t="s">
        <v>816</v>
      </c>
      <c r="AE104" s="115" t="s">
        <v>765</v>
      </c>
      <c r="AF104" s="350">
        <v>43343</v>
      </c>
      <c r="AG104" s="137" t="s">
        <v>877</v>
      </c>
      <c r="AH104" s="138">
        <v>1</v>
      </c>
      <c r="AI104" s="48">
        <f t="shared" si="106"/>
        <v>0.5</v>
      </c>
      <c r="AJ104" s="351">
        <f t="shared" si="107"/>
        <v>0.5</v>
      </c>
      <c r="AK104" s="338" t="str">
        <f t="shared" si="111"/>
        <v>EN PROCESO</v>
      </c>
      <c r="AL104" s="334" t="b">
        <f t="shared" si="112"/>
        <v>0</v>
      </c>
      <c r="AM104" s="359" t="str">
        <f t="shared" si="108"/>
        <v>EN PROCESO</v>
      </c>
      <c r="AN104" s="172" t="s">
        <v>972</v>
      </c>
      <c r="AO104" s="360" t="s">
        <v>876</v>
      </c>
      <c r="AP104" s="92"/>
      <c r="AQ104" s="77" t="str">
        <f t="shared" si="117"/>
        <v/>
      </c>
      <c r="AR104" s="93"/>
      <c r="AS104" s="48" t="str">
        <f t="shared" si="95"/>
        <v/>
      </c>
      <c r="AT104" s="49" t="str">
        <f t="shared" si="96"/>
        <v/>
      </c>
      <c r="AU104" s="50" t="str">
        <f t="shared" si="97"/>
        <v/>
      </c>
      <c r="AV104" s="50" t="str">
        <f t="shared" si="98"/>
        <v/>
      </c>
      <c r="AW104" s="50" t="str">
        <f t="shared" si="99"/>
        <v/>
      </c>
      <c r="AX104" s="77"/>
      <c r="AY104" s="96"/>
      <c r="AZ104" s="92"/>
      <c r="BA104" s="77" t="str">
        <f t="shared" si="118"/>
        <v/>
      </c>
      <c r="BB104" s="93"/>
      <c r="BC104" s="48" t="str">
        <f t="shared" si="100"/>
        <v/>
      </c>
      <c r="BD104" s="49" t="str">
        <f t="shared" si="101"/>
        <v/>
      </c>
      <c r="BE104" s="50" t="str">
        <f t="shared" si="102"/>
        <v/>
      </c>
      <c r="BF104" s="50" t="str">
        <f t="shared" si="103"/>
        <v/>
      </c>
      <c r="BG104" s="50" t="str">
        <f t="shared" si="104"/>
        <v/>
      </c>
      <c r="BH104" s="77"/>
      <c r="BI104" s="94"/>
      <c r="BJ104" s="322" t="str">
        <f t="shared" si="119"/>
        <v>PENDIENTE</v>
      </c>
      <c r="BK104" s="97"/>
      <c r="BL104" s="98"/>
      <c r="BM104" s="324"/>
    </row>
    <row r="105" spans="1:65" s="81" customFormat="1" ht="146.25" x14ac:dyDescent="0.15">
      <c r="A105" s="434">
        <v>111</v>
      </c>
      <c r="B105" s="58">
        <v>43192</v>
      </c>
      <c r="C105" s="43" t="s">
        <v>23</v>
      </c>
      <c r="D105" s="43" t="s">
        <v>307</v>
      </c>
      <c r="E105" s="58">
        <v>43192</v>
      </c>
      <c r="F105" s="43" t="s">
        <v>311</v>
      </c>
      <c r="G105" s="43" t="s">
        <v>313</v>
      </c>
      <c r="H105" s="440" t="s">
        <v>116</v>
      </c>
      <c r="I105" s="404" t="s">
        <v>505</v>
      </c>
      <c r="J105" s="52" t="s">
        <v>506</v>
      </c>
      <c r="K105" s="43">
        <v>1</v>
      </c>
      <c r="L105" s="43" t="s">
        <v>27</v>
      </c>
      <c r="M105" s="47" t="s">
        <v>507</v>
      </c>
      <c r="N105" s="44" t="s">
        <v>508</v>
      </c>
      <c r="O105" s="63">
        <v>1</v>
      </c>
      <c r="P105" s="58">
        <v>43193</v>
      </c>
      <c r="Q105" s="58">
        <v>43454</v>
      </c>
      <c r="R105" s="44" t="s">
        <v>45</v>
      </c>
      <c r="S105" s="44" t="str">
        <f>IF(R105="","",VLOOKUP(R105,[2]Datos.!$G$28:$H$50,2,FALSE))</f>
        <v xml:space="preserve">Subdirector Administrativo </v>
      </c>
      <c r="T105" s="44" t="str">
        <f>IF(R105="","",VLOOKUP(R105,[2]Datos.!$J$28:$K$50,2,FALSE))</f>
        <v>Profesional Universitario de Sistemas</v>
      </c>
      <c r="U105" s="401" t="s">
        <v>170</v>
      </c>
      <c r="V105" s="388"/>
      <c r="W105" s="47"/>
      <c r="X105" s="44"/>
      <c r="Y105" s="48" t="str">
        <f t="shared" si="113"/>
        <v/>
      </c>
      <c r="Z105" s="49" t="str">
        <f t="shared" si="94"/>
        <v/>
      </c>
      <c r="AA105" s="50" t="str">
        <f t="shared" si="114"/>
        <v/>
      </c>
      <c r="AB105" s="50" t="str">
        <f t="shared" si="115"/>
        <v/>
      </c>
      <c r="AC105" s="118" t="str">
        <f t="shared" si="116"/>
        <v/>
      </c>
      <c r="AD105" s="125" t="s">
        <v>817</v>
      </c>
      <c r="AE105" s="115" t="s">
        <v>765</v>
      </c>
      <c r="AF105" s="350">
        <v>43343</v>
      </c>
      <c r="AG105" s="137" t="s">
        <v>973</v>
      </c>
      <c r="AH105" s="138">
        <v>1</v>
      </c>
      <c r="AI105" s="48">
        <f t="shared" si="106"/>
        <v>1</v>
      </c>
      <c r="AJ105" s="351">
        <f t="shared" si="107"/>
        <v>1</v>
      </c>
      <c r="AK105" s="338" t="str">
        <f t="shared" si="111"/>
        <v>TERMINADA</v>
      </c>
      <c r="AL105" s="334" t="b">
        <f t="shared" si="112"/>
        <v>0</v>
      </c>
      <c r="AM105" s="359" t="str">
        <f t="shared" si="108"/>
        <v>TERMINADA</v>
      </c>
      <c r="AN105" s="170" t="s">
        <v>974</v>
      </c>
      <c r="AO105" s="360" t="s">
        <v>876</v>
      </c>
      <c r="AP105" s="92"/>
      <c r="AQ105" s="77" t="str">
        <f t="shared" si="117"/>
        <v/>
      </c>
      <c r="AR105" s="93"/>
      <c r="AS105" s="48" t="str">
        <f t="shared" si="95"/>
        <v/>
      </c>
      <c r="AT105" s="49" t="str">
        <f t="shared" si="96"/>
        <v/>
      </c>
      <c r="AU105" s="50" t="str">
        <f t="shared" si="97"/>
        <v/>
      </c>
      <c r="AV105" s="50" t="str">
        <f t="shared" si="98"/>
        <v/>
      </c>
      <c r="AW105" s="50" t="str">
        <f t="shared" si="99"/>
        <v/>
      </c>
      <c r="AX105" s="77"/>
      <c r="AY105" s="96"/>
      <c r="AZ105" s="92"/>
      <c r="BA105" s="77" t="str">
        <f t="shared" si="118"/>
        <v/>
      </c>
      <c r="BB105" s="93"/>
      <c r="BC105" s="48" t="str">
        <f t="shared" si="100"/>
        <v/>
      </c>
      <c r="BD105" s="49" t="str">
        <f t="shared" si="101"/>
        <v/>
      </c>
      <c r="BE105" s="50" t="str">
        <f t="shared" si="102"/>
        <v/>
      </c>
      <c r="BF105" s="50" t="str">
        <f t="shared" si="103"/>
        <v/>
      </c>
      <c r="BG105" s="50" t="str">
        <f t="shared" si="104"/>
        <v/>
      </c>
      <c r="BH105" s="77"/>
      <c r="BI105" s="94"/>
      <c r="BJ105" s="322" t="str">
        <f t="shared" si="119"/>
        <v>CUMPLIDA</v>
      </c>
      <c r="BK105" s="97" t="s">
        <v>1006</v>
      </c>
      <c r="BL105" s="98" t="s">
        <v>757</v>
      </c>
      <c r="BM105" s="324" t="s">
        <v>769</v>
      </c>
    </row>
    <row r="106" spans="1:65" s="81" customFormat="1" ht="153" x14ac:dyDescent="0.15">
      <c r="A106" s="434">
        <v>112</v>
      </c>
      <c r="B106" s="58">
        <v>43192</v>
      </c>
      <c r="C106" s="43" t="s">
        <v>23</v>
      </c>
      <c r="D106" s="43" t="s">
        <v>307</v>
      </c>
      <c r="E106" s="58">
        <v>43192</v>
      </c>
      <c r="F106" s="43" t="s">
        <v>314</v>
      </c>
      <c r="G106" s="60" t="s">
        <v>315</v>
      </c>
      <c r="H106" s="440" t="s">
        <v>116</v>
      </c>
      <c r="I106" s="421" t="s">
        <v>509</v>
      </c>
      <c r="J106" s="70" t="s">
        <v>629</v>
      </c>
      <c r="K106" s="60">
        <v>5</v>
      </c>
      <c r="L106" s="60" t="s">
        <v>27</v>
      </c>
      <c r="M106" s="71" t="s">
        <v>510</v>
      </c>
      <c r="N106" s="44" t="s">
        <v>511</v>
      </c>
      <c r="O106" s="63">
        <v>1</v>
      </c>
      <c r="P106" s="59">
        <v>43205</v>
      </c>
      <c r="Q106" s="59">
        <v>43454</v>
      </c>
      <c r="R106" s="44" t="s">
        <v>88</v>
      </c>
      <c r="S106" s="44" t="str">
        <f>IF(R106="","",VLOOKUP(R106,[2]Datos.!$G$28:$H$50,2,FALSE))</f>
        <v xml:space="preserve">Subdirector Administrativo </v>
      </c>
      <c r="T106" s="44" t="str">
        <f>IF(R106="","",VLOOKUP(R106,[2]Datos.!$J$28:$K$50,2,FALSE))</f>
        <v>Técnico de Servicios Administrativos</v>
      </c>
      <c r="U106" s="401" t="s">
        <v>170</v>
      </c>
      <c r="V106" s="388"/>
      <c r="W106" s="56"/>
      <c r="X106" s="44"/>
      <c r="Y106" s="48" t="str">
        <f t="shared" ref="Y106:Y127" si="120">IF(X106="","",IF(OR($K106=0,$K106="",V106=""),"",X106/$K106))</f>
        <v/>
      </c>
      <c r="Z106" s="49" t="str">
        <f t="shared" si="94"/>
        <v/>
      </c>
      <c r="AA106" s="50" t="str">
        <f t="shared" ref="AA106:AA127" si="121">IF(X106="","",IF(V106&lt;=Q106,IF(Z106=0%,"SIN INICIAR",IF(Z106=100%,"TERMINADA",IF(Z106&gt;0%,"EN PROCESO",IF(Z106&lt;0%,"INCUMPLIDA"))))))</f>
        <v/>
      </c>
      <c r="AB106" s="50" t="str">
        <f t="shared" ref="AB106:AB127" si="122">IF(X106="","",IF(V106&gt;=Q106,IF(Z106&lt;100%,"INCUMPLIDA",IF(Z106=100%,"TERMINADA EXTEMPORANEA"))))</f>
        <v/>
      </c>
      <c r="AC106" s="118" t="str">
        <f t="shared" ref="AC106:AC127" si="123">IF(X106="","",IF(V106&lt;=Q106,AA106,IF(V106&gt;=Q106,AB106)))</f>
        <v/>
      </c>
      <c r="AD106" s="125" t="s">
        <v>818</v>
      </c>
      <c r="AE106" s="115" t="s">
        <v>765</v>
      </c>
      <c r="AF106" s="350">
        <v>43343</v>
      </c>
      <c r="AG106" s="137" t="s">
        <v>975</v>
      </c>
      <c r="AH106" s="138">
        <v>3</v>
      </c>
      <c r="AI106" s="48">
        <f t="shared" si="106"/>
        <v>0.6</v>
      </c>
      <c r="AJ106" s="351">
        <f t="shared" si="107"/>
        <v>0.6</v>
      </c>
      <c r="AK106" s="338" t="str">
        <f t="shared" si="111"/>
        <v>EN PROCESO</v>
      </c>
      <c r="AL106" s="334" t="b">
        <f t="shared" si="112"/>
        <v>0</v>
      </c>
      <c r="AM106" s="361" t="str">
        <f t="shared" ref="AM106:AM127" si="124">IF(AH106="","",IF(AF106&lt;=Q106,AK106,IF(AF106&gt;=Q106,AL106)))</f>
        <v>EN PROCESO</v>
      </c>
      <c r="AN106" s="137" t="s">
        <v>1043</v>
      </c>
      <c r="AO106" s="360" t="s">
        <v>876</v>
      </c>
      <c r="AP106" s="92"/>
      <c r="AQ106" s="77" t="str">
        <f t="shared" ref="AQ106:AQ127" si="125">IF(AP106="","",IF(AF106="",IF(V106="",IF(AP106&gt;P106,"","Fecha debe ser posterior a la de inicio (Columna U)"),IF(AP106&gt;V106,"","Fecha debe ser posterior a la del seguimiento anterior")),IF(AP106&gt;AF106,"","Fecha debe ser posterior a la del seguimiento anterior")))</f>
        <v/>
      </c>
      <c r="AR106" s="93"/>
      <c r="AS106" s="48" t="str">
        <f t="shared" si="95"/>
        <v/>
      </c>
      <c r="AT106" s="49" t="str">
        <f t="shared" si="96"/>
        <v/>
      </c>
      <c r="AU106" s="50" t="str">
        <f t="shared" si="97"/>
        <v/>
      </c>
      <c r="AV106" s="50" t="str">
        <f t="shared" si="98"/>
        <v/>
      </c>
      <c r="AW106" s="50" t="str">
        <f t="shared" si="99"/>
        <v/>
      </c>
      <c r="AX106" s="77"/>
      <c r="AY106" s="96"/>
      <c r="AZ106" s="92"/>
      <c r="BA106" s="77" t="str">
        <f t="shared" ref="BA106:BA127" si="126">IF(AZ106="","",IF(AP106="",IF(AF106="",IF(V106="",IF(AZ106&gt;P106,"","Fecha debe ser posterior a la de inicio (Columna U)"),IF(AZ106&gt;V106,"","Fecha debe ser posterior a la del seguimiento anterior")),IF(AZ106&gt;AF106,"","Fecha debe ser posterior a la del seguimiento anterior")),IF(AZ106&gt;AP106,"","Fecha debe ser posterior a la del seguimiento anterior")))</f>
        <v/>
      </c>
      <c r="BB106" s="93"/>
      <c r="BC106" s="48" t="str">
        <f t="shared" si="100"/>
        <v/>
      </c>
      <c r="BD106" s="49" t="str">
        <f t="shared" si="101"/>
        <v/>
      </c>
      <c r="BE106" s="50" t="str">
        <f t="shared" si="102"/>
        <v/>
      </c>
      <c r="BF106" s="50" t="str">
        <f t="shared" si="103"/>
        <v/>
      </c>
      <c r="BG106" s="50" t="str">
        <f t="shared" si="104"/>
        <v/>
      </c>
      <c r="BH106" s="77"/>
      <c r="BI106" s="94"/>
      <c r="BJ106" s="322" t="str">
        <f t="shared" ref="BJ106:BJ127" si="127">IF(G106="","",IF(OR(Z106=100%,AJ106=100%,AT106=100%,BD106=100%),"CUMPLIDA","PENDIENTE"))</f>
        <v>PENDIENTE</v>
      </c>
      <c r="BK106" s="97"/>
      <c r="BL106" s="98"/>
      <c r="BM106" s="324"/>
    </row>
    <row r="107" spans="1:65" s="81" customFormat="1" ht="213.75" x14ac:dyDescent="0.15">
      <c r="A107" s="434">
        <v>113</v>
      </c>
      <c r="B107" s="58">
        <v>43195</v>
      </c>
      <c r="C107" s="43" t="s">
        <v>23</v>
      </c>
      <c r="D107" s="43" t="s">
        <v>316</v>
      </c>
      <c r="E107" s="58">
        <v>43195</v>
      </c>
      <c r="F107" s="43">
        <v>1</v>
      </c>
      <c r="G107" s="60" t="s">
        <v>317</v>
      </c>
      <c r="H107" s="440" t="s">
        <v>520</v>
      </c>
      <c r="I107" s="421" t="s">
        <v>512</v>
      </c>
      <c r="J107" s="60" t="s">
        <v>513</v>
      </c>
      <c r="K107" s="60">
        <v>2</v>
      </c>
      <c r="L107" s="60" t="s">
        <v>62</v>
      </c>
      <c r="M107" s="71" t="s">
        <v>514</v>
      </c>
      <c r="N107" s="44" t="s">
        <v>630</v>
      </c>
      <c r="O107" s="63">
        <v>1</v>
      </c>
      <c r="P107" s="59">
        <v>43195</v>
      </c>
      <c r="Q107" s="59">
        <v>43465</v>
      </c>
      <c r="R107" s="44" t="s">
        <v>78</v>
      </c>
      <c r="S107" s="44" t="s">
        <v>527</v>
      </c>
      <c r="T107" s="44" t="s">
        <v>528</v>
      </c>
      <c r="U107" s="401" t="s">
        <v>170</v>
      </c>
      <c r="V107" s="388"/>
      <c r="W107" s="72"/>
      <c r="X107" s="44"/>
      <c r="Y107" s="48" t="str">
        <f t="shared" si="120"/>
        <v/>
      </c>
      <c r="Z107" s="49" t="str">
        <f t="shared" si="94"/>
        <v/>
      </c>
      <c r="AA107" s="50" t="str">
        <f t="shared" si="121"/>
        <v/>
      </c>
      <c r="AB107" s="50" t="str">
        <f t="shared" si="122"/>
        <v/>
      </c>
      <c r="AC107" s="118" t="str">
        <f t="shared" si="123"/>
        <v/>
      </c>
      <c r="AD107" s="126" t="s">
        <v>819</v>
      </c>
      <c r="AE107" s="116" t="s">
        <v>820</v>
      </c>
      <c r="AF107" s="350">
        <v>43343</v>
      </c>
      <c r="AG107" s="137" t="s">
        <v>925</v>
      </c>
      <c r="AH107" s="138">
        <v>1</v>
      </c>
      <c r="AI107" s="48">
        <f t="shared" si="106"/>
        <v>0.5</v>
      </c>
      <c r="AJ107" s="351">
        <f t="shared" si="107"/>
        <v>0.5</v>
      </c>
      <c r="AK107" s="338" t="str">
        <f t="shared" si="111"/>
        <v>EN PROCESO</v>
      </c>
      <c r="AL107" s="334" t="b">
        <f t="shared" si="112"/>
        <v>0</v>
      </c>
      <c r="AM107" s="359" t="str">
        <f t="shared" si="124"/>
        <v>EN PROCESO</v>
      </c>
      <c r="AN107" s="139" t="s">
        <v>926</v>
      </c>
      <c r="AO107" s="360" t="s">
        <v>924</v>
      </c>
      <c r="AP107" s="92"/>
      <c r="AQ107" s="77" t="str">
        <f t="shared" si="125"/>
        <v/>
      </c>
      <c r="AR107" s="93"/>
      <c r="AS107" s="48" t="str">
        <f t="shared" si="95"/>
        <v/>
      </c>
      <c r="AT107" s="49" t="str">
        <f t="shared" si="96"/>
        <v/>
      </c>
      <c r="AU107" s="50" t="str">
        <f t="shared" si="97"/>
        <v/>
      </c>
      <c r="AV107" s="50" t="str">
        <f t="shared" si="98"/>
        <v/>
      </c>
      <c r="AW107" s="50" t="str">
        <f t="shared" si="99"/>
        <v/>
      </c>
      <c r="AX107" s="77"/>
      <c r="AY107" s="96"/>
      <c r="AZ107" s="92"/>
      <c r="BA107" s="77" t="str">
        <f t="shared" si="126"/>
        <v/>
      </c>
      <c r="BB107" s="93"/>
      <c r="BC107" s="48" t="str">
        <f t="shared" si="100"/>
        <v/>
      </c>
      <c r="BD107" s="49" t="str">
        <f t="shared" si="101"/>
        <v/>
      </c>
      <c r="BE107" s="50" t="str">
        <f t="shared" si="102"/>
        <v/>
      </c>
      <c r="BF107" s="50" t="str">
        <f t="shared" si="103"/>
        <v/>
      </c>
      <c r="BG107" s="50" t="str">
        <f t="shared" si="104"/>
        <v/>
      </c>
      <c r="BH107" s="77"/>
      <c r="BI107" s="94"/>
      <c r="BJ107" s="322" t="str">
        <f t="shared" si="127"/>
        <v>PENDIENTE</v>
      </c>
      <c r="BK107" s="97"/>
      <c r="BL107" s="98"/>
      <c r="BM107" s="324"/>
    </row>
    <row r="108" spans="1:65" s="81" customFormat="1" ht="252.75" customHeight="1" x14ac:dyDescent="0.15">
      <c r="A108" s="434">
        <v>114</v>
      </c>
      <c r="B108" s="144">
        <v>43231</v>
      </c>
      <c r="C108" s="65" t="s">
        <v>23</v>
      </c>
      <c r="D108" s="65" t="s">
        <v>643</v>
      </c>
      <c r="E108" s="144">
        <v>43231</v>
      </c>
      <c r="F108" s="65">
        <v>1</v>
      </c>
      <c r="G108" s="146" t="s">
        <v>644</v>
      </c>
      <c r="H108" s="441" t="s">
        <v>108</v>
      </c>
      <c r="I108" s="422" t="s">
        <v>645</v>
      </c>
      <c r="J108" s="146" t="s">
        <v>646</v>
      </c>
      <c r="K108" s="65">
        <v>4</v>
      </c>
      <c r="L108" s="65" t="s">
        <v>27</v>
      </c>
      <c r="M108" s="146" t="s">
        <v>647</v>
      </c>
      <c r="N108" s="146" t="s">
        <v>648</v>
      </c>
      <c r="O108" s="147">
        <v>1</v>
      </c>
      <c r="P108" s="144">
        <v>43252</v>
      </c>
      <c r="Q108" s="144">
        <v>43465</v>
      </c>
      <c r="R108" s="65" t="s">
        <v>46</v>
      </c>
      <c r="S108" s="65" t="s">
        <v>77</v>
      </c>
      <c r="T108" s="65" t="s">
        <v>546</v>
      </c>
      <c r="U108" s="423" t="s">
        <v>170</v>
      </c>
      <c r="V108" s="389"/>
      <c r="W108" s="102"/>
      <c r="X108" s="102"/>
      <c r="Y108" s="48" t="str">
        <f t="shared" si="120"/>
        <v/>
      </c>
      <c r="Z108" s="49" t="str">
        <f t="shared" si="94"/>
        <v/>
      </c>
      <c r="AA108" s="50" t="str">
        <f t="shared" si="121"/>
        <v/>
      </c>
      <c r="AB108" s="50" t="str">
        <f t="shared" si="122"/>
        <v/>
      </c>
      <c r="AC108" s="118" t="str">
        <f t="shared" si="123"/>
        <v/>
      </c>
      <c r="AD108" s="134"/>
      <c r="AE108" s="135"/>
      <c r="AF108" s="350">
        <v>43343</v>
      </c>
      <c r="AG108" s="137" t="s">
        <v>865</v>
      </c>
      <c r="AH108" s="138">
        <v>0</v>
      </c>
      <c r="AI108" s="48">
        <f t="shared" si="106"/>
        <v>0</v>
      </c>
      <c r="AJ108" s="351">
        <f t="shared" si="107"/>
        <v>0</v>
      </c>
      <c r="AK108" s="338" t="str">
        <f t="shared" si="111"/>
        <v>SIN INICIAR</v>
      </c>
      <c r="AL108" s="334" t="b">
        <f t="shared" si="112"/>
        <v>0</v>
      </c>
      <c r="AM108" s="359" t="str">
        <f t="shared" si="124"/>
        <v>SIN INICIAR</v>
      </c>
      <c r="AN108" s="137" t="s">
        <v>1007</v>
      </c>
      <c r="AO108" s="360" t="s">
        <v>862</v>
      </c>
      <c r="AP108" s="92"/>
      <c r="AQ108" s="77" t="str">
        <f t="shared" si="125"/>
        <v/>
      </c>
      <c r="AR108" s="93"/>
      <c r="AS108" s="48" t="str">
        <f t="shared" si="95"/>
        <v/>
      </c>
      <c r="AT108" s="49" t="str">
        <f t="shared" si="96"/>
        <v/>
      </c>
      <c r="AU108" s="50" t="str">
        <f t="shared" si="97"/>
        <v/>
      </c>
      <c r="AV108" s="50" t="str">
        <f t="shared" si="98"/>
        <v/>
      </c>
      <c r="AW108" s="50" t="str">
        <f t="shared" si="99"/>
        <v/>
      </c>
      <c r="AX108" s="77"/>
      <c r="AY108" s="96"/>
      <c r="AZ108" s="92"/>
      <c r="BA108" s="77" t="str">
        <f t="shared" si="126"/>
        <v/>
      </c>
      <c r="BB108" s="93"/>
      <c r="BC108" s="48" t="str">
        <f t="shared" si="100"/>
        <v/>
      </c>
      <c r="BD108" s="49" t="str">
        <f t="shared" si="101"/>
        <v/>
      </c>
      <c r="BE108" s="50" t="str">
        <f t="shared" si="102"/>
        <v/>
      </c>
      <c r="BF108" s="50" t="str">
        <f t="shared" si="103"/>
        <v/>
      </c>
      <c r="BG108" s="50" t="str">
        <f t="shared" si="104"/>
        <v/>
      </c>
      <c r="BH108" s="77"/>
      <c r="BI108" s="94"/>
      <c r="BJ108" s="322" t="str">
        <f t="shared" si="127"/>
        <v>PENDIENTE</v>
      </c>
      <c r="BK108" s="97"/>
      <c r="BL108" s="98"/>
      <c r="BM108" s="324"/>
    </row>
    <row r="109" spans="1:65" s="81" customFormat="1" ht="204" x14ac:dyDescent="0.15">
      <c r="A109" s="434">
        <v>115</v>
      </c>
      <c r="B109" s="144">
        <v>43231</v>
      </c>
      <c r="C109" s="65" t="s">
        <v>23</v>
      </c>
      <c r="D109" s="65" t="s">
        <v>643</v>
      </c>
      <c r="E109" s="144">
        <v>43231</v>
      </c>
      <c r="F109" s="65">
        <v>2</v>
      </c>
      <c r="G109" s="145" t="s">
        <v>649</v>
      </c>
      <c r="H109" s="441" t="s">
        <v>108</v>
      </c>
      <c r="I109" s="422" t="s">
        <v>650</v>
      </c>
      <c r="J109" s="146" t="s">
        <v>831</v>
      </c>
      <c r="K109" s="65">
        <v>3</v>
      </c>
      <c r="L109" s="65" t="s">
        <v>27</v>
      </c>
      <c r="M109" s="146" t="s">
        <v>647</v>
      </c>
      <c r="N109" s="146" t="s">
        <v>651</v>
      </c>
      <c r="O109" s="147">
        <v>1</v>
      </c>
      <c r="P109" s="144">
        <v>43252</v>
      </c>
      <c r="Q109" s="144">
        <v>43465</v>
      </c>
      <c r="R109" s="65" t="s">
        <v>46</v>
      </c>
      <c r="S109" s="65" t="s">
        <v>77</v>
      </c>
      <c r="T109" s="65" t="s">
        <v>546</v>
      </c>
      <c r="U109" s="423" t="s">
        <v>170</v>
      </c>
      <c r="V109" s="389"/>
      <c r="W109" s="102"/>
      <c r="X109" s="102"/>
      <c r="Y109" s="48" t="str">
        <f t="shared" si="120"/>
        <v/>
      </c>
      <c r="Z109" s="49" t="str">
        <f t="shared" si="94"/>
        <v/>
      </c>
      <c r="AA109" s="50" t="str">
        <f t="shared" si="121"/>
        <v/>
      </c>
      <c r="AB109" s="50" t="str">
        <f t="shared" si="122"/>
        <v/>
      </c>
      <c r="AC109" s="118" t="str">
        <f t="shared" si="123"/>
        <v/>
      </c>
      <c r="AD109" s="134"/>
      <c r="AE109" s="135"/>
      <c r="AF109" s="350">
        <v>43343</v>
      </c>
      <c r="AG109" s="137" t="s">
        <v>866</v>
      </c>
      <c r="AH109" s="138">
        <v>0.5</v>
      </c>
      <c r="AI109" s="48">
        <f t="shared" si="106"/>
        <v>0.16666666666666666</v>
      </c>
      <c r="AJ109" s="351">
        <f t="shared" si="107"/>
        <v>0.16666666666666666</v>
      </c>
      <c r="AK109" s="338" t="str">
        <f t="shared" si="111"/>
        <v>EN PROCESO</v>
      </c>
      <c r="AL109" s="334" t="b">
        <f t="shared" si="112"/>
        <v>0</v>
      </c>
      <c r="AM109" s="359" t="str">
        <f t="shared" si="124"/>
        <v>EN PROCESO</v>
      </c>
      <c r="AN109" s="162" t="s">
        <v>1008</v>
      </c>
      <c r="AO109" s="360" t="s">
        <v>862</v>
      </c>
      <c r="AP109" s="92"/>
      <c r="AQ109" s="77" t="str">
        <f t="shared" si="125"/>
        <v/>
      </c>
      <c r="AR109" s="93"/>
      <c r="AS109" s="48" t="str">
        <f t="shared" si="95"/>
        <v/>
      </c>
      <c r="AT109" s="49" t="str">
        <f t="shared" si="96"/>
        <v/>
      </c>
      <c r="AU109" s="50" t="str">
        <f t="shared" si="97"/>
        <v/>
      </c>
      <c r="AV109" s="50" t="str">
        <f t="shared" si="98"/>
        <v/>
      </c>
      <c r="AW109" s="50" t="str">
        <f t="shared" si="99"/>
        <v/>
      </c>
      <c r="AX109" s="77"/>
      <c r="AY109" s="96"/>
      <c r="AZ109" s="92"/>
      <c r="BA109" s="77" t="str">
        <f t="shared" si="126"/>
        <v/>
      </c>
      <c r="BB109" s="93"/>
      <c r="BC109" s="48" t="str">
        <f t="shared" si="100"/>
        <v/>
      </c>
      <c r="BD109" s="49" t="str">
        <f t="shared" si="101"/>
        <v/>
      </c>
      <c r="BE109" s="50" t="str">
        <f t="shared" si="102"/>
        <v/>
      </c>
      <c r="BF109" s="50" t="str">
        <f t="shared" si="103"/>
        <v/>
      </c>
      <c r="BG109" s="50" t="str">
        <f t="shared" si="104"/>
        <v/>
      </c>
      <c r="BH109" s="77"/>
      <c r="BI109" s="94"/>
      <c r="BJ109" s="322" t="str">
        <f t="shared" si="127"/>
        <v>PENDIENTE</v>
      </c>
      <c r="BK109" s="97"/>
      <c r="BL109" s="98"/>
      <c r="BM109" s="324"/>
    </row>
    <row r="110" spans="1:65" s="81" customFormat="1" ht="112.5" x14ac:dyDescent="0.15">
      <c r="A110" s="434">
        <v>116</v>
      </c>
      <c r="B110" s="144">
        <v>43231</v>
      </c>
      <c r="C110" s="65" t="s">
        <v>23</v>
      </c>
      <c r="D110" s="65" t="s">
        <v>643</v>
      </c>
      <c r="E110" s="144">
        <v>43231</v>
      </c>
      <c r="F110" s="65">
        <v>3</v>
      </c>
      <c r="G110" s="146" t="s">
        <v>652</v>
      </c>
      <c r="H110" s="441" t="s">
        <v>108</v>
      </c>
      <c r="I110" s="422" t="s">
        <v>653</v>
      </c>
      <c r="J110" s="146" t="s">
        <v>654</v>
      </c>
      <c r="K110" s="65">
        <v>2</v>
      </c>
      <c r="L110" s="65" t="s">
        <v>27</v>
      </c>
      <c r="M110" s="146" t="s">
        <v>647</v>
      </c>
      <c r="N110" s="146" t="s">
        <v>655</v>
      </c>
      <c r="O110" s="147">
        <v>1</v>
      </c>
      <c r="P110" s="144">
        <v>43252</v>
      </c>
      <c r="Q110" s="144">
        <v>43465</v>
      </c>
      <c r="R110" s="65" t="s">
        <v>46</v>
      </c>
      <c r="S110" s="65" t="s">
        <v>77</v>
      </c>
      <c r="T110" s="65" t="s">
        <v>546</v>
      </c>
      <c r="U110" s="423" t="s">
        <v>170</v>
      </c>
      <c r="V110" s="389"/>
      <c r="W110" s="102"/>
      <c r="X110" s="102"/>
      <c r="Y110" s="48" t="str">
        <f t="shared" si="120"/>
        <v/>
      </c>
      <c r="Z110" s="49" t="str">
        <f t="shared" si="94"/>
        <v/>
      </c>
      <c r="AA110" s="50" t="str">
        <f t="shared" si="121"/>
        <v/>
      </c>
      <c r="AB110" s="50" t="str">
        <f t="shared" si="122"/>
        <v/>
      </c>
      <c r="AC110" s="118" t="str">
        <f t="shared" si="123"/>
        <v/>
      </c>
      <c r="AD110" s="134"/>
      <c r="AE110" s="135"/>
      <c r="AF110" s="350">
        <v>43343</v>
      </c>
      <c r="AG110" s="164" t="s">
        <v>1009</v>
      </c>
      <c r="AH110" s="138">
        <v>0.5</v>
      </c>
      <c r="AI110" s="48">
        <f t="shared" si="106"/>
        <v>0.25</v>
      </c>
      <c r="AJ110" s="351">
        <f t="shared" si="107"/>
        <v>0.25</v>
      </c>
      <c r="AK110" s="338" t="str">
        <f t="shared" si="111"/>
        <v>EN PROCESO</v>
      </c>
      <c r="AL110" s="334" t="b">
        <f t="shared" si="112"/>
        <v>0</v>
      </c>
      <c r="AM110" s="359" t="str">
        <f t="shared" si="124"/>
        <v>EN PROCESO</v>
      </c>
      <c r="AN110" s="164" t="s">
        <v>1044</v>
      </c>
      <c r="AO110" s="360" t="s">
        <v>862</v>
      </c>
      <c r="AP110" s="92"/>
      <c r="AQ110" s="77" t="str">
        <f t="shared" si="125"/>
        <v/>
      </c>
      <c r="AR110" s="93"/>
      <c r="AS110" s="48" t="str">
        <f t="shared" si="95"/>
        <v/>
      </c>
      <c r="AT110" s="49" t="str">
        <f t="shared" si="96"/>
        <v/>
      </c>
      <c r="AU110" s="50" t="str">
        <f t="shared" si="97"/>
        <v/>
      </c>
      <c r="AV110" s="50" t="str">
        <f t="shared" si="98"/>
        <v/>
      </c>
      <c r="AW110" s="50" t="str">
        <f t="shared" si="99"/>
        <v/>
      </c>
      <c r="AX110" s="77"/>
      <c r="AY110" s="96"/>
      <c r="AZ110" s="92"/>
      <c r="BA110" s="77" t="str">
        <f t="shared" si="126"/>
        <v/>
      </c>
      <c r="BB110" s="93"/>
      <c r="BC110" s="48" t="str">
        <f t="shared" si="100"/>
        <v/>
      </c>
      <c r="BD110" s="49" t="str">
        <f t="shared" si="101"/>
        <v/>
      </c>
      <c r="BE110" s="50" t="str">
        <f t="shared" si="102"/>
        <v/>
      </c>
      <c r="BF110" s="50" t="str">
        <f t="shared" si="103"/>
        <v/>
      </c>
      <c r="BG110" s="50" t="str">
        <f t="shared" si="104"/>
        <v/>
      </c>
      <c r="BH110" s="77"/>
      <c r="BI110" s="94"/>
      <c r="BJ110" s="322" t="str">
        <f t="shared" si="127"/>
        <v>PENDIENTE</v>
      </c>
      <c r="BK110" s="97"/>
      <c r="BL110" s="98"/>
      <c r="BM110" s="324"/>
    </row>
    <row r="111" spans="1:65" s="81" customFormat="1" ht="112.5" x14ac:dyDescent="0.15">
      <c r="A111" s="434">
        <v>117</v>
      </c>
      <c r="B111" s="144">
        <v>43231</v>
      </c>
      <c r="C111" s="65" t="s">
        <v>23</v>
      </c>
      <c r="D111" s="65" t="s">
        <v>643</v>
      </c>
      <c r="E111" s="144">
        <v>43231</v>
      </c>
      <c r="F111" s="65">
        <v>4</v>
      </c>
      <c r="G111" s="145" t="s">
        <v>656</v>
      </c>
      <c r="H111" s="441" t="s">
        <v>108</v>
      </c>
      <c r="I111" s="422" t="s">
        <v>657</v>
      </c>
      <c r="J111" s="146" t="s">
        <v>658</v>
      </c>
      <c r="K111" s="65">
        <v>2</v>
      </c>
      <c r="L111" s="65" t="s">
        <v>27</v>
      </c>
      <c r="M111" s="146" t="s">
        <v>647</v>
      </c>
      <c r="N111" s="146" t="s">
        <v>659</v>
      </c>
      <c r="O111" s="147">
        <v>1</v>
      </c>
      <c r="P111" s="144">
        <v>43252</v>
      </c>
      <c r="Q111" s="144">
        <v>43465</v>
      </c>
      <c r="R111" s="65" t="s">
        <v>46</v>
      </c>
      <c r="S111" s="65" t="s">
        <v>77</v>
      </c>
      <c r="T111" s="65" t="s">
        <v>546</v>
      </c>
      <c r="U111" s="423" t="s">
        <v>170</v>
      </c>
      <c r="V111" s="389"/>
      <c r="W111" s="102"/>
      <c r="X111" s="102"/>
      <c r="Y111" s="48" t="str">
        <f t="shared" si="120"/>
        <v/>
      </c>
      <c r="Z111" s="49" t="str">
        <f t="shared" si="94"/>
        <v/>
      </c>
      <c r="AA111" s="50" t="str">
        <f t="shared" si="121"/>
        <v/>
      </c>
      <c r="AB111" s="50" t="str">
        <f t="shared" si="122"/>
        <v/>
      </c>
      <c r="AC111" s="118" t="str">
        <f t="shared" si="123"/>
        <v/>
      </c>
      <c r="AD111" s="134"/>
      <c r="AE111" s="135"/>
      <c r="AF111" s="350">
        <v>43343</v>
      </c>
      <c r="AG111" s="164" t="s">
        <v>1009</v>
      </c>
      <c r="AH111" s="138">
        <v>0.5</v>
      </c>
      <c r="AI111" s="48">
        <f t="shared" si="106"/>
        <v>0.25</v>
      </c>
      <c r="AJ111" s="351">
        <f t="shared" si="107"/>
        <v>0.25</v>
      </c>
      <c r="AK111" s="338" t="str">
        <f t="shared" si="111"/>
        <v>EN PROCESO</v>
      </c>
      <c r="AL111" s="334" t="b">
        <f t="shared" si="112"/>
        <v>0</v>
      </c>
      <c r="AM111" s="359" t="str">
        <f t="shared" si="124"/>
        <v>EN PROCESO</v>
      </c>
      <c r="AN111" s="164" t="s">
        <v>1044</v>
      </c>
      <c r="AO111" s="360" t="s">
        <v>862</v>
      </c>
      <c r="AP111" s="92"/>
      <c r="AQ111" s="77" t="str">
        <f t="shared" si="125"/>
        <v/>
      </c>
      <c r="AR111" s="93"/>
      <c r="AS111" s="48" t="str">
        <f t="shared" si="95"/>
        <v/>
      </c>
      <c r="AT111" s="49" t="str">
        <f t="shared" si="96"/>
        <v/>
      </c>
      <c r="AU111" s="50" t="str">
        <f t="shared" si="97"/>
        <v/>
      </c>
      <c r="AV111" s="50" t="str">
        <f t="shared" si="98"/>
        <v/>
      </c>
      <c r="AW111" s="50" t="str">
        <f t="shared" si="99"/>
        <v/>
      </c>
      <c r="AX111" s="77"/>
      <c r="AY111" s="96"/>
      <c r="AZ111" s="92"/>
      <c r="BA111" s="77" t="str">
        <f t="shared" si="126"/>
        <v/>
      </c>
      <c r="BB111" s="93"/>
      <c r="BC111" s="48" t="str">
        <f t="shared" si="100"/>
        <v/>
      </c>
      <c r="BD111" s="49" t="str">
        <f t="shared" si="101"/>
        <v/>
      </c>
      <c r="BE111" s="50" t="str">
        <f t="shared" si="102"/>
        <v/>
      </c>
      <c r="BF111" s="50" t="str">
        <f t="shared" si="103"/>
        <v/>
      </c>
      <c r="BG111" s="50" t="str">
        <f t="shared" si="104"/>
        <v/>
      </c>
      <c r="BH111" s="77"/>
      <c r="BI111" s="94"/>
      <c r="BJ111" s="322" t="str">
        <f t="shared" si="127"/>
        <v>PENDIENTE</v>
      </c>
      <c r="BK111" s="97"/>
      <c r="BL111" s="98"/>
      <c r="BM111" s="324"/>
    </row>
    <row r="112" spans="1:65" s="81" customFormat="1" ht="135" x14ac:dyDescent="0.15">
      <c r="A112" s="434">
        <v>118</v>
      </c>
      <c r="B112" s="144">
        <v>43231</v>
      </c>
      <c r="C112" s="65" t="s">
        <v>23</v>
      </c>
      <c r="D112" s="65" t="s">
        <v>643</v>
      </c>
      <c r="E112" s="144">
        <v>43231</v>
      </c>
      <c r="F112" s="65">
        <v>5</v>
      </c>
      <c r="G112" s="145" t="s">
        <v>660</v>
      </c>
      <c r="H112" s="441" t="s">
        <v>108</v>
      </c>
      <c r="I112" s="422" t="s">
        <v>661</v>
      </c>
      <c r="J112" s="146" t="s">
        <v>872</v>
      </c>
      <c r="K112" s="65">
        <v>1</v>
      </c>
      <c r="L112" s="65" t="s">
        <v>27</v>
      </c>
      <c r="M112" s="146" t="s">
        <v>647</v>
      </c>
      <c r="N112" s="146" t="s">
        <v>662</v>
      </c>
      <c r="O112" s="147">
        <v>1</v>
      </c>
      <c r="P112" s="144">
        <v>43252</v>
      </c>
      <c r="Q112" s="144">
        <v>43465</v>
      </c>
      <c r="R112" s="65" t="s">
        <v>46</v>
      </c>
      <c r="S112" s="65" t="s">
        <v>77</v>
      </c>
      <c r="T112" s="65" t="s">
        <v>546</v>
      </c>
      <c r="U112" s="423" t="s">
        <v>170</v>
      </c>
      <c r="V112" s="389"/>
      <c r="W112" s="102"/>
      <c r="X112" s="102"/>
      <c r="Y112" s="48" t="str">
        <f t="shared" si="120"/>
        <v/>
      </c>
      <c r="Z112" s="49" t="str">
        <f t="shared" si="94"/>
        <v/>
      </c>
      <c r="AA112" s="50" t="str">
        <f t="shared" si="121"/>
        <v/>
      </c>
      <c r="AB112" s="50" t="str">
        <f t="shared" si="122"/>
        <v/>
      </c>
      <c r="AC112" s="118" t="str">
        <f t="shared" si="123"/>
        <v/>
      </c>
      <c r="AD112" s="134"/>
      <c r="AE112" s="135"/>
      <c r="AF112" s="350">
        <v>43343</v>
      </c>
      <c r="AG112" s="149" t="s">
        <v>867</v>
      </c>
      <c r="AH112" s="138">
        <v>0.5</v>
      </c>
      <c r="AI112" s="48">
        <f t="shared" si="106"/>
        <v>0.5</v>
      </c>
      <c r="AJ112" s="351">
        <f t="shared" si="107"/>
        <v>0.5</v>
      </c>
      <c r="AK112" s="338" t="str">
        <f t="shared" si="111"/>
        <v>EN PROCESO</v>
      </c>
      <c r="AL112" s="334" t="b">
        <f t="shared" si="112"/>
        <v>0</v>
      </c>
      <c r="AM112" s="359" t="str">
        <f t="shared" si="124"/>
        <v>EN PROCESO</v>
      </c>
      <c r="AN112" s="124" t="s">
        <v>1045</v>
      </c>
      <c r="AO112" s="360" t="s">
        <v>862</v>
      </c>
      <c r="AP112" s="92"/>
      <c r="AQ112" s="77" t="str">
        <f t="shared" si="125"/>
        <v/>
      </c>
      <c r="AR112" s="93"/>
      <c r="AS112" s="48" t="str">
        <f t="shared" si="95"/>
        <v/>
      </c>
      <c r="AT112" s="49" t="str">
        <f t="shared" si="96"/>
        <v/>
      </c>
      <c r="AU112" s="50" t="str">
        <f t="shared" si="97"/>
        <v/>
      </c>
      <c r="AV112" s="50" t="str">
        <f t="shared" si="98"/>
        <v/>
      </c>
      <c r="AW112" s="50" t="str">
        <f t="shared" si="99"/>
        <v/>
      </c>
      <c r="AX112" s="77"/>
      <c r="AY112" s="96"/>
      <c r="AZ112" s="92"/>
      <c r="BA112" s="77" t="str">
        <f t="shared" si="126"/>
        <v/>
      </c>
      <c r="BB112" s="93"/>
      <c r="BC112" s="48" t="str">
        <f t="shared" si="100"/>
        <v/>
      </c>
      <c r="BD112" s="49" t="str">
        <f t="shared" si="101"/>
        <v/>
      </c>
      <c r="BE112" s="50" t="str">
        <f t="shared" si="102"/>
        <v/>
      </c>
      <c r="BF112" s="50" t="str">
        <f t="shared" si="103"/>
        <v/>
      </c>
      <c r="BG112" s="50" t="str">
        <f t="shared" si="104"/>
        <v/>
      </c>
      <c r="BH112" s="77"/>
      <c r="BI112" s="94"/>
      <c r="BJ112" s="322" t="str">
        <f t="shared" si="127"/>
        <v>PENDIENTE</v>
      </c>
      <c r="BK112" s="97"/>
      <c r="BL112" s="98"/>
      <c r="BM112" s="324"/>
    </row>
    <row r="113" spans="1:65" s="81" customFormat="1" ht="112.5" x14ac:dyDescent="0.15">
      <c r="A113" s="434">
        <v>119</v>
      </c>
      <c r="B113" s="144">
        <v>43231</v>
      </c>
      <c r="C113" s="65" t="s">
        <v>23</v>
      </c>
      <c r="D113" s="65" t="s">
        <v>643</v>
      </c>
      <c r="E113" s="144">
        <v>43231</v>
      </c>
      <c r="F113" s="65">
        <v>6</v>
      </c>
      <c r="G113" s="145" t="s">
        <v>663</v>
      </c>
      <c r="H113" s="441" t="s">
        <v>108</v>
      </c>
      <c r="I113" s="422" t="s">
        <v>664</v>
      </c>
      <c r="J113" s="146" t="s">
        <v>665</v>
      </c>
      <c r="K113" s="65">
        <v>2</v>
      </c>
      <c r="L113" s="65" t="s">
        <v>27</v>
      </c>
      <c r="M113" s="146" t="s">
        <v>647</v>
      </c>
      <c r="N113" s="146" t="s">
        <v>666</v>
      </c>
      <c r="O113" s="147">
        <v>1</v>
      </c>
      <c r="P113" s="144">
        <v>43252</v>
      </c>
      <c r="Q113" s="144">
        <v>43465</v>
      </c>
      <c r="R113" s="65" t="s">
        <v>46</v>
      </c>
      <c r="S113" s="65" t="s">
        <v>77</v>
      </c>
      <c r="T113" s="65" t="s">
        <v>546</v>
      </c>
      <c r="U113" s="423" t="s">
        <v>170</v>
      </c>
      <c r="V113" s="389"/>
      <c r="W113" s="102"/>
      <c r="X113" s="102"/>
      <c r="Y113" s="48" t="str">
        <f t="shared" si="120"/>
        <v/>
      </c>
      <c r="Z113" s="49" t="str">
        <f t="shared" si="94"/>
        <v/>
      </c>
      <c r="AA113" s="50" t="str">
        <f t="shared" si="121"/>
        <v/>
      </c>
      <c r="AB113" s="50" t="str">
        <f t="shared" si="122"/>
        <v/>
      </c>
      <c r="AC113" s="118" t="str">
        <f t="shared" si="123"/>
        <v/>
      </c>
      <c r="AD113" s="134"/>
      <c r="AE113" s="135"/>
      <c r="AF113" s="350">
        <v>43343</v>
      </c>
      <c r="AG113" s="165" t="s">
        <v>1010</v>
      </c>
      <c r="AH113" s="138">
        <v>0.5</v>
      </c>
      <c r="AI113" s="48">
        <f t="shared" si="106"/>
        <v>0.25</v>
      </c>
      <c r="AJ113" s="351">
        <f t="shared" si="107"/>
        <v>0.25</v>
      </c>
      <c r="AK113" s="338" t="str">
        <f t="shared" si="111"/>
        <v>EN PROCESO</v>
      </c>
      <c r="AL113" s="334" t="b">
        <f t="shared" si="112"/>
        <v>0</v>
      </c>
      <c r="AM113" s="359" t="str">
        <f t="shared" si="124"/>
        <v>EN PROCESO</v>
      </c>
      <c r="AN113" s="164" t="s">
        <v>1046</v>
      </c>
      <c r="AO113" s="360" t="s">
        <v>862</v>
      </c>
      <c r="AP113" s="92"/>
      <c r="AQ113" s="77" t="str">
        <f t="shared" si="125"/>
        <v/>
      </c>
      <c r="AR113" s="93"/>
      <c r="AS113" s="48" t="str">
        <f t="shared" si="95"/>
        <v/>
      </c>
      <c r="AT113" s="49" t="str">
        <f t="shared" si="96"/>
        <v/>
      </c>
      <c r="AU113" s="50" t="str">
        <f t="shared" si="97"/>
        <v/>
      </c>
      <c r="AV113" s="50" t="str">
        <f t="shared" si="98"/>
        <v/>
      </c>
      <c r="AW113" s="50" t="str">
        <f t="shared" si="99"/>
        <v/>
      </c>
      <c r="AX113" s="77"/>
      <c r="AY113" s="96"/>
      <c r="AZ113" s="92"/>
      <c r="BA113" s="77" t="str">
        <f t="shared" si="126"/>
        <v/>
      </c>
      <c r="BB113" s="93"/>
      <c r="BC113" s="48" t="str">
        <f t="shared" si="100"/>
        <v/>
      </c>
      <c r="BD113" s="49" t="str">
        <f t="shared" si="101"/>
        <v/>
      </c>
      <c r="BE113" s="50" t="str">
        <f t="shared" si="102"/>
        <v/>
      </c>
      <c r="BF113" s="50" t="str">
        <f t="shared" si="103"/>
        <v/>
      </c>
      <c r="BG113" s="50" t="str">
        <f t="shared" si="104"/>
        <v/>
      </c>
      <c r="BH113" s="77"/>
      <c r="BI113" s="94"/>
      <c r="BJ113" s="322" t="str">
        <f t="shared" si="127"/>
        <v>PENDIENTE</v>
      </c>
      <c r="BK113" s="97"/>
      <c r="BL113" s="98"/>
      <c r="BM113" s="324"/>
    </row>
    <row r="114" spans="1:65" s="81" customFormat="1" ht="225" x14ac:dyDescent="0.15">
      <c r="A114" s="434">
        <v>120</v>
      </c>
      <c r="B114" s="144">
        <v>43231</v>
      </c>
      <c r="C114" s="65" t="s">
        <v>23</v>
      </c>
      <c r="D114" s="65" t="s">
        <v>643</v>
      </c>
      <c r="E114" s="144">
        <v>43231</v>
      </c>
      <c r="F114" s="65">
        <v>7</v>
      </c>
      <c r="G114" s="146" t="s">
        <v>667</v>
      </c>
      <c r="H114" s="441" t="s">
        <v>668</v>
      </c>
      <c r="I114" s="422" t="s">
        <v>832</v>
      </c>
      <c r="J114" s="146" t="s">
        <v>833</v>
      </c>
      <c r="K114" s="65">
        <v>3</v>
      </c>
      <c r="L114" s="65" t="s">
        <v>27</v>
      </c>
      <c r="M114" s="146" t="s">
        <v>647</v>
      </c>
      <c r="N114" s="146" t="s">
        <v>669</v>
      </c>
      <c r="O114" s="147">
        <v>1</v>
      </c>
      <c r="P114" s="144">
        <v>43252</v>
      </c>
      <c r="Q114" s="144">
        <v>43465</v>
      </c>
      <c r="R114" s="65" t="s">
        <v>46</v>
      </c>
      <c r="S114" s="65" t="s">
        <v>77</v>
      </c>
      <c r="T114" s="65" t="s">
        <v>546</v>
      </c>
      <c r="U114" s="423" t="s">
        <v>170</v>
      </c>
      <c r="V114" s="389"/>
      <c r="W114" s="102"/>
      <c r="X114" s="102"/>
      <c r="Y114" s="48" t="str">
        <f t="shared" si="120"/>
        <v/>
      </c>
      <c r="Z114" s="49" t="str">
        <f t="shared" si="94"/>
        <v/>
      </c>
      <c r="AA114" s="50" t="str">
        <f t="shared" si="121"/>
        <v/>
      </c>
      <c r="AB114" s="50" t="str">
        <f t="shared" si="122"/>
        <v/>
      </c>
      <c r="AC114" s="118" t="str">
        <f t="shared" si="123"/>
        <v/>
      </c>
      <c r="AD114" s="134"/>
      <c r="AE114" s="135"/>
      <c r="AF114" s="350">
        <v>43343</v>
      </c>
      <c r="AG114" s="165" t="s">
        <v>1011</v>
      </c>
      <c r="AH114" s="138">
        <v>0.5</v>
      </c>
      <c r="AI114" s="48">
        <f t="shared" si="106"/>
        <v>0.16666666666666666</v>
      </c>
      <c r="AJ114" s="351">
        <f t="shared" si="107"/>
        <v>0.16666666666666666</v>
      </c>
      <c r="AK114" s="338" t="str">
        <f t="shared" si="111"/>
        <v>EN PROCESO</v>
      </c>
      <c r="AL114" s="334" t="b">
        <f t="shared" si="112"/>
        <v>0</v>
      </c>
      <c r="AM114" s="359" t="str">
        <f t="shared" si="124"/>
        <v>EN PROCESO</v>
      </c>
      <c r="AN114" s="164" t="s">
        <v>1047</v>
      </c>
      <c r="AO114" s="360" t="s">
        <v>862</v>
      </c>
      <c r="AP114" s="92"/>
      <c r="AQ114" s="77" t="str">
        <f t="shared" si="125"/>
        <v/>
      </c>
      <c r="AR114" s="93"/>
      <c r="AS114" s="48" t="str">
        <f t="shared" si="95"/>
        <v/>
      </c>
      <c r="AT114" s="49" t="str">
        <f t="shared" si="96"/>
        <v/>
      </c>
      <c r="AU114" s="50" t="str">
        <f t="shared" si="97"/>
        <v/>
      </c>
      <c r="AV114" s="50" t="str">
        <f t="shared" si="98"/>
        <v/>
      </c>
      <c r="AW114" s="50" t="str">
        <f t="shared" si="99"/>
        <v/>
      </c>
      <c r="AX114" s="77"/>
      <c r="AY114" s="96"/>
      <c r="AZ114" s="92"/>
      <c r="BA114" s="77" t="str">
        <f t="shared" si="126"/>
        <v/>
      </c>
      <c r="BB114" s="93"/>
      <c r="BC114" s="48" t="str">
        <f t="shared" si="100"/>
        <v/>
      </c>
      <c r="BD114" s="49" t="str">
        <f t="shared" si="101"/>
        <v/>
      </c>
      <c r="BE114" s="50" t="str">
        <f t="shared" si="102"/>
        <v/>
      </c>
      <c r="BF114" s="50" t="str">
        <f t="shared" si="103"/>
        <v/>
      </c>
      <c r="BG114" s="50" t="str">
        <f t="shared" si="104"/>
        <v/>
      </c>
      <c r="BH114" s="77"/>
      <c r="BI114" s="94"/>
      <c r="BJ114" s="322" t="str">
        <f t="shared" si="127"/>
        <v>PENDIENTE</v>
      </c>
      <c r="BK114" s="97"/>
      <c r="BL114" s="98"/>
      <c r="BM114" s="324"/>
    </row>
    <row r="115" spans="1:65" s="81" customFormat="1" ht="135" x14ac:dyDescent="0.15">
      <c r="A115" s="434">
        <v>121</v>
      </c>
      <c r="B115" s="144">
        <v>43231</v>
      </c>
      <c r="C115" s="65" t="s">
        <v>23</v>
      </c>
      <c r="D115" s="65" t="s">
        <v>643</v>
      </c>
      <c r="E115" s="144">
        <v>43231</v>
      </c>
      <c r="F115" s="65">
        <v>8</v>
      </c>
      <c r="G115" s="145" t="s">
        <v>670</v>
      </c>
      <c r="H115" s="441" t="s">
        <v>108</v>
      </c>
      <c r="I115" s="422" t="s">
        <v>671</v>
      </c>
      <c r="J115" s="146" t="s">
        <v>672</v>
      </c>
      <c r="K115" s="65">
        <v>2</v>
      </c>
      <c r="L115" s="65" t="s">
        <v>27</v>
      </c>
      <c r="M115" s="146" t="s">
        <v>647</v>
      </c>
      <c r="N115" s="146" t="s">
        <v>673</v>
      </c>
      <c r="O115" s="147">
        <v>1</v>
      </c>
      <c r="P115" s="144">
        <v>43252</v>
      </c>
      <c r="Q115" s="144">
        <v>43465</v>
      </c>
      <c r="R115" s="65" t="s">
        <v>46</v>
      </c>
      <c r="S115" s="65" t="s">
        <v>77</v>
      </c>
      <c r="T115" s="65" t="s">
        <v>546</v>
      </c>
      <c r="U115" s="423" t="s">
        <v>170</v>
      </c>
      <c r="V115" s="389"/>
      <c r="W115" s="102"/>
      <c r="X115" s="102"/>
      <c r="Y115" s="48" t="str">
        <f t="shared" si="120"/>
        <v/>
      </c>
      <c r="Z115" s="49" t="str">
        <f t="shared" si="94"/>
        <v/>
      </c>
      <c r="AA115" s="50" t="str">
        <f t="shared" si="121"/>
        <v/>
      </c>
      <c r="AB115" s="50" t="str">
        <f t="shared" si="122"/>
        <v/>
      </c>
      <c r="AC115" s="118" t="str">
        <f t="shared" si="123"/>
        <v/>
      </c>
      <c r="AD115" s="134"/>
      <c r="AE115" s="135"/>
      <c r="AF115" s="350">
        <v>43343</v>
      </c>
      <c r="AG115" s="164" t="s">
        <v>996</v>
      </c>
      <c r="AH115" s="138">
        <v>0.5</v>
      </c>
      <c r="AI115" s="48">
        <f t="shared" si="106"/>
        <v>0.25</v>
      </c>
      <c r="AJ115" s="351">
        <f t="shared" si="107"/>
        <v>0.25</v>
      </c>
      <c r="AK115" s="338" t="str">
        <f t="shared" si="111"/>
        <v>EN PROCESO</v>
      </c>
      <c r="AL115" s="334" t="b">
        <f t="shared" si="112"/>
        <v>0</v>
      </c>
      <c r="AM115" s="359" t="str">
        <f t="shared" si="124"/>
        <v>EN PROCESO</v>
      </c>
      <c r="AN115" s="164" t="s">
        <v>1048</v>
      </c>
      <c r="AO115" s="360" t="s">
        <v>862</v>
      </c>
      <c r="AP115" s="92"/>
      <c r="AQ115" s="77" t="str">
        <f t="shared" si="125"/>
        <v/>
      </c>
      <c r="AR115" s="93"/>
      <c r="AS115" s="48" t="str">
        <f t="shared" si="95"/>
        <v/>
      </c>
      <c r="AT115" s="49" t="str">
        <f t="shared" si="96"/>
        <v/>
      </c>
      <c r="AU115" s="50" t="str">
        <f t="shared" si="97"/>
        <v/>
      </c>
      <c r="AV115" s="50" t="str">
        <f t="shared" si="98"/>
        <v/>
      </c>
      <c r="AW115" s="50" t="str">
        <f t="shared" si="99"/>
        <v/>
      </c>
      <c r="AX115" s="77"/>
      <c r="AY115" s="96"/>
      <c r="AZ115" s="92"/>
      <c r="BA115" s="77" t="str">
        <f t="shared" si="126"/>
        <v/>
      </c>
      <c r="BB115" s="93"/>
      <c r="BC115" s="48" t="str">
        <f t="shared" si="100"/>
        <v/>
      </c>
      <c r="BD115" s="49" t="str">
        <f t="shared" si="101"/>
        <v/>
      </c>
      <c r="BE115" s="50" t="str">
        <f t="shared" si="102"/>
        <v/>
      </c>
      <c r="BF115" s="50" t="str">
        <f t="shared" si="103"/>
        <v/>
      </c>
      <c r="BG115" s="50" t="str">
        <f t="shared" si="104"/>
        <v/>
      </c>
      <c r="BH115" s="77"/>
      <c r="BI115" s="94"/>
      <c r="BJ115" s="322" t="str">
        <f t="shared" si="127"/>
        <v>PENDIENTE</v>
      </c>
      <c r="BK115" s="97"/>
      <c r="BL115" s="98"/>
      <c r="BM115" s="324"/>
    </row>
    <row r="116" spans="1:65" s="81" customFormat="1" ht="180" x14ac:dyDescent="0.15">
      <c r="A116" s="434">
        <v>122</v>
      </c>
      <c r="B116" s="144">
        <v>43231</v>
      </c>
      <c r="C116" s="65" t="s">
        <v>23</v>
      </c>
      <c r="D116" s="65" t="s">
        <v>643</v>
      </c>
      <c r="E116" s="144">
        <v>43231</v>
      </c>
      <c r="F116" s="65">
        <v>9</v>
      </c>
      <c r="G116" s="145" t="s">
        <v>674</v>
      </c>
      <c r="H116" s="441" t="s">
        <v>108</v>
      </c>
      <c r="I116" s="424" t="s">
        <v>834</v>
      </c>
      <c r="J116" s="146" t="s">
        <v>672</v>
      </c>
      <c r="K116" s="65">
        <v>2</v>
      </c>
      <c r="L116" s="65" t="s">
        <v>27</v>
      </c>
      <c r="M116" s="146" t="s">
        <v>647</v>
      </c>
      <c r="N116" s="146" t="s">
        <v>673</v>
      </c>
      <c r="O116" s="147">
        <v>1</v>
      </c>
      <c r="P116" s="144">
        <v>43252</v>
      </c>
      <c r="Q116" s="144">
        <v>43465</v>
      </c>
      <c r="R116" s="65" t="s">
        <v>46</v>
      </c>
      <c r="S116" s="65" t="s">
        <v>77</v>
      </c>
      <c r="T116" s="65" t="s">
        <v>546</v>
      </c>
      <c r="U116" s="423" t="s">
        <v>170</v>
      </c>
      <c r="V116" s="389"/>
      <c r="W116" s="102"/>
      <c r="X116" s="102"/>
      <c r="Y116" s="48" t="str">
        <f t="shared" si="120"/>
        <v/>
      </c>
      <c r="Z116" s="49" t="str">
        <f t="shared" si="94"/>
        <v/>
      </c>
      <c r="AA116" s="50" t="str">
        <f t="shared" si="121"/>
        <v/>
      </c>
      <c r="AB116" s="50" t="str">
        <f t="shared" si="122"/>
        <v/>
      </c>
      <c r="AC116" s="118" t="str">
        <f t="shared" si="123"/>
        <v/>
      </c>
      <c r="AD116" s="134"/>
      <c r="AE116" s="135"/>
      <c r="AF116" s="350">
        <v>43343</v>
      </c>
      <c r="AG116" s="164" t="s">
        <v>996</v>
      </c>
      <c r="AH116" s="138">
        <v>0.5</v>
      </c>
      <c r="AI116" s="48">
        <f t="shared" si="106"/>
        <v>0.25</v>
      </c>
      <c r="AJ116" s="351">
        <f t="shared" si="107"/>
        <v>0.25</v>
      </c>
      <c r="AK116" s="338" t="str">
        <f t="shared" si="111"/>
        <v>EN PROCESO</v>
      </c>
      <c r="AL116" s="334" t="b">
        <f t="shared" si="112"/>
        <v>0</v>
      </c>
      <c r="AM116" s="359" t="str">
        <f t="shared" si="124"/>
        <v>EN PROCESO</v>
      </c>
      <c r="AN116" s="164" t="s">
        <v>1048</v>
      </c>
      <c r="AO116" s="360" t="s">
        <v>862</v>
      </c>
      <c r="AP116" s="92"/>
      <c r="AQ116" s="77" t="str">
        <f t="shared" si="125"/>
        <v/>
      </c>
      <c r="AR116" s="93"/>
      <c r="AS116" s="48" t="str">
        <f t="shared" si="95"/>
        <v/>
      </c>
      <c r="AT116" s="49" t="str">
        <f t="shared" si="96"/>
        <v/>
      </c>
      <c r="AU116" s="50" t="str">
        <f t="shared" si="97"/>
        <v/>
      </c>
      <c r="AV116" s="50" t="str">
        <f t="shared" si="98"/>
        <v/>
      </c>
      <c r="AW116" s="50" t="str">
        <f t="shared" si="99"/>
        <v/>
      </c>
      <c r="AX116" s="77"/>
      <c r="AY116" s="96"/>
      <c r="AZ116" s="92"/>
      <c r="BA116" s="77" t="str">
        <f t="shared" si="126"/>
        <v/>
      </c>
      <c r="BB116" s="93"/>
      <c r="BC116" s="48" t="str">
        <f t="shared" si="100"/>
        <v/>
      </c>
      <c r="BD116" s="49" t="str">
        <f t="shared" si="101"/>
        <v/>
      </c>
      <c r="BE116" s="50" t="str">
        <f t="shared" si="102"/>
        <v/>
      </c>
      <c r="BF116" s="50" t="str">
        <f t="shared" si="103"/>
        <v/>
      </c>
      <c r="BG116" s="50" t="str">
        <f t="shared" si="104"/>
        <v/>
      </c>
      <c r="BH116" s="77"/>
      <c r="BI116" s="94"/>
      <c r="BJ116" s="322" t="str">
        <f t="shared" si="127"/>
        <v>PENDIENTE</v>
      </c>
      <c r="BK116" s="97"/>
      <c r="BL116" s="98"/>
      <c r="BM116" s="324"/>
    </row>
    <row r="117" spans="1:65" s="81" customFormat="1" ht="242.25" x14ac:dyDescent="0.15">
      <c r="A117" s="434">
        <v>123</v>
      </c>
      <c r="B117" s="144">
        <v>43231</v>
      </c>
      <c r="C117" s="65" t="s">
        <v>23</v>
      </c>
      <c r="D117" s="65" t="s">
        <v>643</v>
      </c>
      <c r="E117" s="144">
        <v>43231</v>
      </c>
      <c r="F117" s="65">
        <v>10</v>
      </c>
      <c r="G117" s="145" t="s">
        <v>675</v>
      </c>
      <c r="H117" s="441" t="s">
        <v>676</v>
      </c>
      <c r="I117" s="422" t="s">
        <v>677</v>
      </c>
      <c r="J117" s="146" t="s">
        <v>678</v>
      </c>
      <c r="K117" s="65">
        <v>1</v>
      </c>
      <c r="L117" s="146" t="s">
        <v>62</v>
      </c>
      <c r="M117" s="146" t="s">
        <v>647</v>
      </c>
      <c r="N117" s="146" t="s">
        <v>679</v>
      </c>
      <c r="O117" s="147">
        <v>1</v>
      </c>
      <c r="P117" s="144">
        <v>43252</v>
      </c>
      <c r="Q117" s="144">
        <v>43280</v>
      </c>
      <c r="R117" s="65" t="s">
        <v>680</v>
      </c>
      <c r="S117" s="65" t="s">
        <v>681</v>
      </c>
      <c r="T117" s="65" t="s">
        <v>835</v>
      </c>
      <c r="U117" s="423" t="s">
        <v>170</v>
      </c>
      <c r="V117" s="389"/>
      <c r="W117" s="102"/>
      <c r="X117" s="102"/>
      <c r="Y117" s="48" t="str">
        <f t="shared" si="120"/>
        <v/>
      </c>
      <c r="Z117" s="49" t="str">
        <f t="shared" si="94"/>
        <v/>
      </c>
      <c r="AA117" s="50" t="str">
        <f t="shared" si="121"/>
        <v/>
      </c>
      <c r="AB117" s="50" t="str">
        <f t="shared" si="122"/>
        <v/>
      </c>
      <c r="AC117" s="118" t="str">
        <f t="shared" si="123"/>
        <v/>
      </c>
      <c r="AD117" s="134"/>
      <c r="AE117" s="135"/>
      <c r="AF117" s="350">
        <v>43343</v>
      </c>
      <c r="AG117" s="124" t="s">
        <v>868</v>
      </c>
      <c r="AH117" s="138">
        <v>1</v>
      </c>
      <c r="AI117" s="48">
        <f t="shared" si="106"/>
        <v>1</v>
      </c>
      <c r="AJ117" s="351">
        <f t="shared" si="107"/>
        <v>1</v>
      </c>
      <c r="AK117" s="338" t="b">
        <f t="shared" si="111"/>
        <v>0</v>
      </c>
      <c r="AL117" s="334" t="str">
        <f t="shared" si="112"/>
        <v>TERMINADA EXTEMPORANEA</v>
      </c>
      <c r="AM117" s="361" t="str">
        <f t="shared" si="124"/>
        <v>TERMINADA EXTEMPORANEA</v>
      </c>
      <c r="AN117" s="167" t="s">
        <v>976</v>
      </c>
      <c r="AO117" s="360" t="s">
        <v>884</v>
      </c>
      <c r="AP117" s="92"/>
      <c r="AQ117" s="77" t="str">
        <f t="shared" si="125"/>
        <v/>
      </c>
      <c r="AR117" s="93"/>
      <c r="AS117" s="48" t="str">
        <f t="shared" si="95"/>
        <v/>
      </c>
      <c r="AT117" s="49" t="str">
        <f t="shared" si="96"/>
        <v/>
      </c>
      <c r="AU117" s="50" t="str">
        <f t="shared" si="97"/>
        <v/>
      </c>
      <c r="AV117" s="50" t="str">
        <f t="shared" si="98"/>
        <v/>
      </c>
      <c r="AW117" s="50" t="str">
        <f t="shared" si="99"/>
        <v/>
      </c>
      <c r="AX117" s="77"/>
      <c r="AY117" s="96"/>
      <c r="AZ117" s="92"/>
      <c r="BA117" s="77" t="str">
        <f t="shared" si="126"/>
        <v/>
      </c>
      <c r="BB117" s="93"/>
      <c r="BC117" s="48" t="str">
        <f t="shared" si="100"/>
        <v/>
      </c>
      <c r="BD117" s="49" t="str">
        <f t="shared" si="101"/>
        <v/>
      </c>
      <c r="BE117" s="50" t="str">
        <f t="shared" si="102"/>
        <v/>
      </c>
      <c r="BF117" s="50" t="str">
        <f t="shared" si="103"/>
        <v/>
      </c>
      <c r="BG117" s="50" t="str">
        <f t="shared" si="104"/>
        <v/>
      </c>
      <c r="BH117" s="77"/>
      <c r="BI117" s="94"/>
      <c r="BJ117" s="322" t="str">
        <f t="shared" si="127"/>
        <v>CUMPLIDA</v>
      </c>
      <c r="BK117" s="97" t="s">
        <v>1012</v>
      </c>
      <c r="BL117" s="98" t="s">
        <v>757</v>
      </c>
      <c r="BM117" s="324" t="s">
        <v>769</v>
      </c>
    </row>
    <row r="118" spans="1:65" s="81" customFormat="1" ht="114.75" x14ac:dyDescent="0.15">
      <c r="A118" s="434">
        <v>124</v>
      </c>
      <c r="B118" s="144">
        <v>43231</v>
      </c>
      <c r="C118" s="65" t="s">
        <v>23</v>
      </c>
      <c r="D118" s="65" t="s">
        <v>643</v>
      </c>
      <c r="E118" s="144">
        <v>43231</v>
      </c>
      <c r="F118" s="65">
        <v>11</v>
      </c>
      <c r="G118" s="145" t="s">
        <v>682</v>
      </c>
      <c r="H118" s="441" t="s">
        <v>112</v>
      </c>
      <c r="I118" s="422" t="s">
        <v>683</v>
      </c>
      <c r="J118" s="64" t="s">
        <v>684</v>
      </c>
      <c r="K118" s="65">
        <v>1</v>
      </c>
      <c r="L118" s="65" t="s">
        <v>29</v>
      </c>
      <c r="M118" s="64" t="s">
        <v>685</v>
      </c>
      <c r="N118" s="146" t="s">
        <v>686</v>
      </c>
      <c r="O118" s="147">
        <v>1</v>
      </c>
      <c r="P118" s="144">
        <v>43252</v>
      </c>
      <c r="Q118" s="144">
        <v>43465</v>
      </c>
      <c r="R118" s="65" t="s">
        <v>687</v>
      </c>
      <c r="S118" s="65" t="s">
        <v>65</v>
      </c>
      <c r="T118" s="65" t="s">
        <v>688</v>
      </c>
      <c r="U118" s="423" t="s">
        <v>689</v>
      </c>
      <c r="V118" s="389"/>
      <c r="W118" s="102"/>
      <c r="X118" s="102"/>
      <c r="Y118" s="48" t="str">
        <f t="shared" si="120"/>
        <v/>
      </c>
      <c r="Z118" s="49" t="str">
        <f t="shared" si="94"/>
        <v/>
      </c>
      <c r="AA118" s="50" t="str">
        <f t="shared" si="121"/>
        <v/>
      </c>
      <c r="AB118" s="50" t="str">
        <f t="shared" si="122"/>
        <v/>
      </c>
      <c r="AC118" s="118" t="str">
        <f t="shared" si="123"/>
        <v/>
      </c>
      <c r="AD118" s="134"/>
      <c r="AE118" s="135"/>
      <c r="AF118" s="350">
        <v>43343</v>
      </c>
      <c r="AG118" s="137" t="s">
        <v>921</v>
      </c>
      <c r="AH118" s="138">
        <v>0.5</v>
      </c>
      <c r="AI118" s="48">
        <f t="shared" si="106"/>
        <v>0.5</v>
      </c>
      <c r="AJ118" s="351">
        <f t="shared" si="107"/>
        <v>0.5</v>
      </c>
      <c r="AK118" s="338" t="str">
        <f t="shared" si="111"/>
        <v>EN PROCESO</v>
      </c>
      <c r="AL118" s="334" t="b">
        <f t="shared" si="112"/>
        <v>0</v>
      </c>
      <c r="AM118" s="359" t="str">
        <f t="shared" si="124"/>
        <v>EN PROCESO</v>
      </c>
      <c r="AN118" s="139" t="s">
        <v>922</v>
      </c>
      <c r="AO118" s="360" t="s">
        <v>821</v>
      </c>
      <c r="AP118" s="92"/>
      <c r="AQ118" s="77" t="str">
        <f t="shared" si="125"/>
        <v/>
      </c>
      <c r="AR118" s="93"/>
      <c r="AS118" s="48" t="str">
        <f t="shared" si="95"/>
        <v/>
      </c>
      <c r="AT118" s="49" t="str">
        <f t="shared" si="96"/>
        <v/>
      </c>
      <c r="AU118" s="50" t="str">
        <f t="shared" si="97"/>
        <v/>
      </c>
      <c r="AV118" s="50" t="str">
        <f t="shared" si="98"/>
        <v/>
      </c>
      <c r="AW118" s="50" t="str">
        <f t="shared" si="99"/>
        <v/>
      </c>
      <c r="AX118" s="77"/>
      <c r="AY118" s="96"/>
      <c r="AZ118" s="92"/>
      <c r="BA118" s="77" t="str">
        <f t="shared" si="126"/>
        <v/>
      </c>
      <c r="BB118" s="93"/>
      <c r="BC118" s="48" t="str">
        <f t="shared" si="100"/>
        <v/>
      </c>
      <c r="BD118" s="49" t="str">
        <f t="shared" si="101"/>
        <v/>
      </c>
      <c r="BE118" s="50" t="str">
        <f t="shared" si="102"/>
        <v/>
      </c>
      <c r="BF118" s="50" t="str">
        <f t="shared" si="103"/>
        <v/>
      </c>
      <c r="BG118" s="50" t="str">
        <f t="shared" si="104"/>
        <v/>
      </c>
      <c r="BH118" s="77"/>
      <c r="BI118" s="94"/>
      <c r="BJ118" s="322" t="str">
        <f t="shared" si="127"/>
        <v>PENDIENTE</v>
      </c>
      <c r="BK118" s="97"/>
      <c r="BL118" s="98"/>
      <c r="BM118" s="324"/>
    </row>
    <row r="119" spans="1:65" ht="45" x14ac:dyDescent="0.15">
      <c r="A119" s="434">
        <v>125</v>
      </c>
      <c r="B119" s="144">
        <v>43231</v>
      </c>
      <c r="C119" s="65" t="s">
        <v>23</v>
      </c>
      <c r="D119" s="65" t="s">
        <v>643</v>
      </c>
      <c r="E119" s="144">
        <v>43231</v>
      </c>
      <c r="F119" s="65">
        <v>12</v>
      </c>
      <c r="G119" s="145" t="s">
        <v>690</v>
      </c>
      <c r="H119" s="441" t="s">
        <v>115</v>
      </c>
      <c r="I119" s="422" t="s">
        <v>348</v>
      </c>
      <c r="J119" s="150" t="s">
        <v>873</v>
      </c>
      <c r="K119" s="65">
        <v>2</v>
      </c>
      <c r="L119" s="65" t="s">
        <v>27</v>
      </c>
      <c r="M119" s="146" t="s">
        <v>647</v>
      </c>
      <c r="N119" s="146" t="s">
        <v>422</v>
      </c>
      <c r="O119" s="147">
        <v>1</v>
      </c>
      <c r="P119" s="144">
        <v>43252</v>
      </c>
      <c r="Q119" s="144">
        <v>43465</v>
      </c>
      <c r="R119" s="65" t="s">
        <v>554</v>
      </c>
      <c r="S119" s="65" t="s">
        <v>81</v>
      </c>
      <c r="T119" s="65" t="s">
        <v>691</v>
      </c>
      <c r="U119" s="423" t="s">
        <v>170</v>
      </c>
      <c r="V119" s="389"/>
      <c r="W119" s="102"/>
      <c r="X119" s="102"/>
      <c r="Y119" s="48" t="str">
        <f t="shared" si="120"/>
        <v/>
      </c>
      <c r="Z119" s="49" t="str">
        <f t="shared" si="94"/>
        <v/>
      </c>
      <c r="AA119" s="50" t="str">
        <f t="shared" si="121"/>
        <v/>
      </c>
      <c r="AB119" s="50" t="str">
        <f t="shared" si="122"/>
        <v/>
      </c>
      <c r="AC119" s="118" t="str">
        <f t="shared" si="123"/>
        <v/>
      </c>
      <c r="AD119" s="134"/>
      <c r="AE119" s="159"/>
      <c r="AF119" s="350">
        <v>43343</v>
      </c>
      <c r="AG119" s="137" t="s">
        <v>914</v>
      </c>
      <c r="AH119" s="138">
        <v>0</v>
      </c>
      <c r="AI119" s="48">
        <f t="shared" si="106"/>
        <v>0</v>
      </c>
      <c r="AJ119" s="351">
        <f t="shared" si="107"/>
        <v>0</v>
      </c>
      <c r="AK119" s="339" t="str">
        <f t="shared" si="111"/>
        <v>SIN INICIAR</v>
      </c>
      <c r="AL119" s="335" t="b">
        <f t="shared" si="112"/>
        <v>0</v>
      </c>
      <c r="AM119" s="362" t="str">
        <f t="shared" si="124"/>
        <v>SIN INICIAR</v>
      </c>
      <c r="AN119" s="139" t="s">
        <v>915</v>
      </c>
      <c r="AO119" s="360" t="s">
        <v>888</v>
      </c>
      <c r="AP119" s="92"/>
      <c r="AQ119" s="77" t="str">
        <f t="shared" si="125"/>
        <v/>
      </c>
      <c r="AR119" s="93"/>
      <c r="AS119" s="48" t="str">
        <f t="shared" si="95"/>
        <v/>
      </c>
      <c r="AT119" s="49" t="str">
        <f t="shared" si="96"/>
        <v/>
      </c>
      <c r="AU119" s="50" t="str">
        <f t="shared" si="97"/>
        <v/>
      </c>
      <c r="AV119" s="50" t="str">
        <f t="shared" si="98"/>
        <v/>
      </c>
      <c r="AW119" s="50" t="str">
        <f t="shared" si="99"/>
        <v/>
      </c>
      <c r="AX119" s="77"/>
      <c r="AY119" s="96"/>
      <c r="AZ119" s="92"/>
      <c r="BA119" s="77" t="str">
        <f t="shared" si="126"/>
        <v/>
      </c>
      <c r="BB119" s="93"/>
      <c r="BC119" s="48" t="str">
        <f t="shared" si="100"/>
        <v/>
      </c>
      <c r="BD119" s="49" t="str">
        <f t="shared" si="101"/>
        <v/>
      </c>
      <c r="BE119" s="50" t="str">
        <f t="shared" si="102"/>
        <v/>
      </c>
      <c r="BF119" s="50" t="str">
        <f t="shared" si="103"/>
        <v/>
      </c>
      <c r="BG119" s="50" t="str">
        <f t="shared" si="104"/>
        <v/>
      </c>
      <c r="BH119" s="77"/>
      <c r="BI119" s="94"/>
      <c r="BJ119" s="322" t="str">
        <f t="shared" si="127"/>
        <v>PENDIENTE</v>
      </c>
      <c r="BK119" s="97"/>
      <c r="BL119" s="98"/>
      <c r="BM119" s="324"/>
    </row>
    <row r="120" spans="1:65" s="81" customFormat="1" ht="180" x14ac:dyDescent="0.15">
      <c r="A120" s="434">
        <v>126</v>
      </c>
      <c r="B120" s="144">
        <v>43231</v>
      </c>
      <c r="C120" s="65" t="s">
        <v>23</v>
      </c>
      <c r="D120" s="65" t="s">
        <v>643</v>
      </c>
      <c r="E120" s="144">
        <v>43231</v>
      </c>
      <c r="F120" s="65">
        <v>13</v>
      </c>
      <c r="G120" s="145" t="s">
        <v>692</v>
      </c>
      <c r="H120" s="441" t="s">
        <v>114</v>
      </c>
      <c r="I120" s="422" t="s">
        <v>723</v>
      </c>
      <c r="J120" s="146" t="s">
        <v>724</v>
      </c>
      <c r="K120" s="65">
        <v>1</v>
      </c>
      <c r="L120" s="65" t="s">
        <v>27</v>
      </c>
      <c r="M120" s="146" t="s">
        <v>725</v>
      </c>
      <c r="N120" s="146" t="s">
        <v>726</v>
      </c>
      <c r="O120" s="147">
        <v>1</v>
      </c>
      <c r="P120" s="144">
        <v>43281</v>
      </c>
      <c r="Q120" s="144">
        <v>43465</v>
      </c>
      <c r="R120" s="65" t="s">
        <v>66</v>
      </c>
      <c r="S120" s="65" t="s">
        <v>727</v>
      </c>
      <c r="T120" s="65" t="s">
        <v>836</v>
      </c>
      <c r="U120" s="423" t="s">
        <v>170</v>
      </c>
      <c r="V120" s="389"/>
      <c r="W120" s="102"/>
      <c r="X120" s="102"/>
      <c r="Y120" s="48" t="str">
        <f t="shared" si="120"/>
        <v/>
      </c>
      <c r="Z120" s="49" t="str">
        <f t="shared" si="94"/>
        <v/>
      </c>
      <c r="AA120" s="50" t="str">
        <f t="shared" si="121"/>
        <v/>
      </c>
      <c r="AB120" s="50" t="str">
        <f t="shared" si="122"/>
        <v/>
      </c>
      <c r="AC120" s="118" t="str">
        <f t="shared" si="123"/>
        <v/>
      </c>
      <c r="AD120" s="134"/>
      <c r="AE120" s="135"/>
      <c r="AF120" s="350">
        <v>43343</v>
      </c>
      <c r="AG120" s="124" t="s">
        <v>977</v>
      </c>
      <c r="AH120" s="138">
        <v>0.5</v>
      </c>
      <c r="AI120" s="48">
        <f t="shared" si="106"/>
        <v>0.5</v>
      </c>
      <c r="AJ120" s="351">
        <f t="shared" si="107"/>
        <v>0.5</v>
      </c>
      <c r="AK120" s="338" t="str">
        <f t="shared" si="111"/>
        <v>EN PROCESO</v>
      </c>
      <c r="AL120" s="334" t="b">
        <f t="shared" si="112"/>
        <v>0</v>
      </c>
      <c r="AM120" s="359" t="str">
        <f t="shared" si="124"/>
        <v>EN PROCESO</v>
      </c>
      <c r="AN120" s="162" t="s">
        <v>1049</v>
      </c>
      <c r="AO120" s="360" t="s">
        <v>862</v>
      </c>
      <c r="AP120" s="92"/>
      <c r="AQ120" s="77" t="str">
        <f t="shared" si="125"/>
        <v/>
      </c>
      <c r="AR120" s="93"/>
      <c r="AS120" s="48" t="str">
        <f t="shared" si="95"/>
        <v/>
      </c>
      <c r="AT120" s="49" t="str">
        <f t="shared" si="96"/>
        <v/>
      </c>
      <c r="AU120" s="50" t="str">
        <f t="shared" si="97"/>
        <v/>
      </c>
      <c r="AV120" s="50" t="str">
        <f t="shared" si="98"/>
        <v/>
      </c>
      <c r="AW120" s="50" t="str">
        <f t="shared" si="99"/>
        <v/>
      </c>
      <c r="AX120" s="77"/>
      <c r="AY120" s="96"/>
      <c r="AZ120" s="92"/>
      <c r="BA120" s="77" t="str">
        <f t="shared" si="126"/>
        <v/>
      </c>
      <c r="BB120" s="93"/>
      <c r="BC120" s="48" t="str">
        <f t="shared" si="100"/>
        <v/>
      </c>
      <c r="BD120" s="49" t="str">
        <f t="shared" si="101"/>
        <v/>
      </c>
      <c r="BE120" s="50" t="str">
        <f t="shared" si="102"/>
        <v/>
      </c>
      <c r="BF120" s="50" t="str">
        <f t="shared" si="103"/>
        <v/>
      </c>
      <c r="BG120" s="50" t="str">
        <f t="shared" si="104"/>
        <v/>
      </c>
      <c r="BH120" s="77"/>
      <c r="BI120" s="94"/>
      <c r="BJ120" s="322" t="str">
        <f t="shared" si="127"/>
        <v>PENDIENTE</v>
      </c>
      <c r="BK120" s="97"/>
      <c r="BL120" s="98"/>
      <c r="BM120" s="324"/>
    </row>
    <row r="121" spans="1:65" s="81" customFormat="1" ht="123.75" x14ac:dyDescent="0.15">
      <c r="A121" s="434">
        <v>127</v>
      </c>
      <c r="B121" s="144">
        <v>43231</v>
      </c>
      <c r="C121" s="65" t="s">
        <v>23</v>
      </c>
      <c r="D121" s="65" t="s">
        <v>643</v>
      </c>
      <c r="E121" s="144">
        <v>43231</v>
      </c>
      <c r="F121" s="65">
        <v>14</v>
      </c>
      <c r="G121" s="145" t="s">
        <v>693</v>
      </c>
      <c r="H121" s="441" t="s">
        <v>694</v>
      </c>
      <c r="I121" s="422" t="s">
        <v>695</v>
      </c>
      <c r="J121" s="146" t="s">
        <v>696</v>
      </c>
      <c r="K121" s="65">
        <v>3</v>
      </c>
      <c r="L121" s="146" t="s">
        <v>62</v>
      </c>
      <c r="M121" s="146" t="s">
        <v>647</v>
      </c>
      <c r="N121" s="146" t="s">
        <v>697</v>
      </c>
      <c r="O121" s="151">
        <v>1</v>
      </c>
      <c r="P121" s="144">
        <v>43252</v>
      </c>
      <c r="Q121" s="144">
        <v>43465</v>
      </c>
      <c r="R121" s="152" t="s">
        <v>87</v>
      </c>
      <c r="S121" s="65" t="s">
        <v>93</v>
      </c>
      <c r="T121" s="65" t="s">
        <v>69</v>
      </c>
      <c r="U121" s="423" t="s">
        <v>529</v>
      </c>
      <c r="V121" s="389"/>
      <c r="W121" s="102"/>
      <c r="X121" s="102"/>
      <c r="Y121" s="48" t="str">
        <f t="shared" si="120"/>
        <v/>
      </c>
      <c r="Z121" s="49" t="str">
        <f t="shared" si="94"/>
        <v/>
      </c>
      <c r="AA121" s="50" t="str">
        <f t="shared" si="121"/>
        <v/>
      </c>
      <c r="AB121" s="50" t="str">
        <f t="shared" si="122"/>
        <v/>
      </c>
      <c r="AC121" s="118" t="str">
        <f t="shared" si="123"/>
        <v/>
      </c>
      <c r="AD121" s="134"/>
      <c r="AE121" s="135"/>
      <c r="AF121" s="350">
        <v>43343</v>
      </c>
      <c r="AG121" s="137" t="s">
        <v>883</v>
      </c>
      <c r="AH121" s="138">
        <v>0</v>
      </c>
      <c r="AI121" s="48">
        <f t="shared" si="106"/>
        <v>0</v>
      </c>
      <c r="AJ121" s="351">
        <f t="shared" si="107"/>
        <v>0</v>
      </c>
      <c r="AK121" s="338" t="str">
        <f t="shared" si="111"/>
        <v>SIN INICIAR</v>
      </c>
      <c r="AL121" s="334" t="b">
        <f t="shared" si="112"/>
        <v>0</v>
      </c>
      <c r="AM121" s="359" t="str">
        <f t="shared" si="124"/>
        <v>SIN INICIAR</v>
      </c>
      <c r="AN121" s="137" t="s">
        <v>978</v>
      </c>
      <c r="AO121" s="360" t="s">
        <v>876</v>
      </c>
      <c r="AP121" s="92"/>
      <c r="AQ121" s="77" t="str">
        <f t="shared" si="125"/>
        <v/>
      </c>
      <c r="AR121" s="93"/>
      <c r="AS121" s="48" t="str">
        <f t="shared" si="95"/>
        <v/>
      </c>
      <c r="AT121" s="49" t="str">
        <f t="shared" si="96"/>
        <v/>
      </c>
      <c r="AU121" s="50" t="str">
        <f t="shared" si="97"/>
        <v/>
      </c>
      <c r="AV121" s="50" t="str">
        <f t="shared" si="98"/>
        <v/>
      </c>
      <c r="AW121" s="50" t="str">
        <f t="shared" si="99"/>
        <v/>
      </c>
      <c r="AX121" s="77"/>
      <c r="AY121" s="96"/>
      <c r="AZ121" s="92"/>
      <c r="BA121" s="77" t="str">
        <f t="shared" si="126"/>
        <v/>
      </c>
      <c r="BB121" s="93"/>
      <c r="BC121" s="48" t="str">
        <f t="shared" si="100"/>
        <v/>
      </c>
      <c r="BD121" s="49" t="str">
        <f t="shared" si="101"/>
        <v/>
      </c>
      <c r="BE121" s="50" t="str">
        <f t="shared" si="102"/>
        <v/>
      </c>
      <c r="BF121" s="50" t="str">
        <f t="shared" si="103"/>
        <v/>
      </c>
      <c r="BG121" s="50" t="str">
        <f t="shared" si="104"/>
        <v/>
      </c>
      <c r="BH121" s="77"/>
      <c r="BI121" s="94"/>
      <c r="BJ121" s="322" t="str">
        <f t="shared" si="127"/>
        <v>PENDIENTE</v>
      </c>
      <c r="BK121" s="97"/>
      <c r="BL121" s="98"/>
      <c r="BM121" s="324"/>
    </row>
    <row r="122" spans="1:65" s="81" customFormat="1" ht="123.75" x14ac:dyDescent="0.15">
      <c r="A122" s="434">
        <v>128</v>
      </c>
      <c r="B122" s="144">
        <v>43231</v>
      </c>
      <c r="C122" s="65" t="s">
        <v>23</v>
      </c>
      <c r="D122" s="65" t="s">
        <v>643</v>
      </c>
      <c r="E122" s="144">
        <v>43231</v>
      </c>
      <c r="F122" s="65">
        <v>15</v>
      </c>
      <c r="G122" s="145" t="s">
        <v>698</v>
      </c>
      <c r="H122" s="441" t="s">
        <v>108</v>
      </c>
      <c r="I122" s="422" t="s">
        <v>699</v>
      </c>
      <c r="J122" s="146" t="s">
        <v>700</v>
      </c>
      <c r="K122" s="65">
        <v>2</v>
      </c>
      <c r="L122" s="146" t="s">
        <v>62</v>
      </c>
      <c r="M122" s="146" t="s">
        <v>647</v>
      </c>
      <c r="N122" s="146" t="s">
        <v>837</v>
      </c>
      <c r="O122" s="151">
        <v>1</v>
      </c>
      <c r="P122" s="144">
        <v>43252</v>
      </c>
      <c r="Q122" s="144">
        <v>43465</v>
      </c>
      <c r="R122" s="65" t="s">
        <v>46</v>
      </c>
      <c r="S122" s="65" t="s">
        <v>77</v>
      </c>
      <c r="T122" s="65" t="s">
        <v>546</v>
      </c>
      <c r="U122" s="423" t="s">
        <v>170</v>
      </c>
      <c r="V122" s="389"/>
      <c r="W122" s="102"/>
      <c r="X122" s="102"/>
      <c r="Y122" s="48" t="str">
        <f t="shared" si="120"/>
        <v/>
      </c>
      <c r="Z122" s="49" t="str">
        <f t="shared" si="94"/>
        <v/>
      </c>
      <c r="AA122" s="50" t="str">
        <f t="shared" si="121"/>
        <v/>
      </c>
      <c r="AB122" s="50" t="str">
        <f t="shared" si="122"/>
        <v/>
      </c>
      <c r="AC122" s="118" t="str">
        <f t="shared" si="123"/>
        <v/>
      </c>
      <c r="AD122" s="134"/>
      <c r="AE122" s="135"/>
      <c r="AF122" s="350">
        <v>43343</v>
      </c>
      <c r="AG122" s="124" t="s">
        <v>869</v>
      </c>
      <c r="AH122" s="138">
        <v>0.5</v>
      </c>
      <c r="AI122" s="48">
        <f t="shared" si="106"/>
        <v>0.25</v>
      </c>
      <c r="AJ122" s="351">
        <f t="shared" si="107"/>
        <v>0.25</v>
      </c>
      <c r="AK122" s="338" t="str">
        <f t="shared" si="111"/>
        <v>EN PROCESO</v>
      </c>
      <c r="AL122" s="334" t="b">
        <f t="shared" si="112"/>
        <v>0</v>
      </c>
      <c r="AM122" s="359" t="str">
        <f t="shared" si="124"/>
        <v>EN PROCESO</v>
      </c>
      <c r="AN122" s="163" t="s">
        <v>985</v>
      </c>
      <c r="AO122" s="360" t="s">
        <v>862</v>
      </c>
      <c r="AP122" s="92"/>
      <c r="AQ122" s="77" t="str">
        <f t="shared" si="125"/>
        <v/>
      </c>
      <c r="AR122" s="93"/>
      <c r="AS122" s="48" t="str">
        <f t="shared" si="95"/>
        <v/>
      </c>
      <c r="AT122" s="49" t="str">
        <f t="shared" si="96"/>
        <v/>
      </c>
      <c r="AU122" s="50" t="str">
        <f t="shared" si="97"/>
        <v/>
      </c>
      <c r="AV122" s="50" t="str">
        <f t="shared" si="98"/>
        <v/>
      </c>
      <c r="AW122" s="50" t="str">
        <f t="shared" si="99"/>
        <v/>
      </c>
      <c r="AX122" s="77"/>
      <c r="AY122" s="96"/>
      <c r="AZ122" s="92"/>
      <c r="BA122" s="77" t="str">
        <f t="shared" si="126"/>
        <v/>
      </c>
      <c r="BB122" s="93"/>
      <c r="BC122" s="48" t="str">
        <f t="shared" si="100"/>
        <v/>
      </c>
      <c r="BD122" s="49" t="str">
        <f t="shared" si="101"/>
        <v/>
      </c>
      <c r="BE122" s="50" t="str">
        <f t="shared" si="102"/>
        <v/>
      </c>
      <c r="BF122" s="50" t="str">
        <f t="shared" si="103"/>
        <v/>
      </c>
      <c r="BG122" s="50" t="str">
        <f t="shared" si="104"/>
        <v/>
      </c>
      <c r="BH122" s="77"/>
      <c r="BI122" s="94"/>
      <c r="BJ122" s="322" t="str">
        <f t="shared" si="127"/>
        <v>PENDIENTE</v>
      </c>
      <c r="BK122" s="97"/>
      <c r="BL122" s="98"/>
      <c r="BM122" s="324"/>
    </row>
    <row r="123" spans="1:65" s="81" customFormat="1" ht="163.5" customHeight="1" x14ac:dyDescent="0.15">
      <c r="A123" s="434">
        <v>129</v>
      </c>
      <c r="B123" s="144">
        <v>43231</v>
      </c>
      <c r="C123" s="65" t="s">
        <v>23</v>
      </c>
      <c r="D123" s="65" t="s">
        <v>643</v>
      </c>
      <c r="E123" s="144">
        <v>43231</v>
      </c>
      <c r="F123" s="65">
        <v>16</v>
      </c>
      <c r="G123" s="145" t="s">
        <v>701</v>
      </c>
      <c r="H123" s="441" t="s">
        <v>108</v>
      </c>
      <c r="I123" s="422" t="s">
        <v>702</v>
      </c>
      <c r="J123" s="146" t="s">
        <v>703</v>
      </c>
      <c r="K123" s="65">
        <v>2</v>
      </c>
      <c r="L123" s="146" t="s">
        <v>62</v>
      </c>
      <c r="M123" s="146" t="s">
        <v>647</v>
      </c>
      <c r="N123" s="146" t="s">
        <v>704</v>
      </c>
      <c r="O123" s="151">
        <v>1</v>
      </c>
      <c r="P123" s="144">
        <v>43252</v>
      </c>
      <c r="Q123" s="144">
        <v>43465</v>
      </c>
      <c r="R123" s="65" t="s">
        <v>46</v>
      </c>
      <c r="S123" s="65" t="s">
        <v>77</v>
      </c>
      <c r="T123" s="65" t="s">
        <v>546</v>
      </c>
      <c r="U123" s="423" t="s">
        <v>170</v>
      </c>
      <c r="V123" s="389"/>
      <c r="W123" s="102"/>
      <c r="X123" s="102"/>
      <c r="Y123" s="48" t="str">
        <f t="shared" si="120"/>
        <v/>
      </c>
      <c r="Z123" s="49" t="str">
        <f t="shared" si="94"/>
        <v/>
      </c>
      <c r="AA123" s="50" t="str">
        <f t="shared" si="121"/>
        <v/>
      </c>
      <c r="AB123" s="50" t="str">
        <f t="shared" si="122"/>
        <v/>
      </c>
      <c r="AC123" s="118" t="str">
        <f t="shared" si="123"/>
        <v/>
      </c>
      <c r="AD123" s="134"/>
      <c r="AE123" s="135"/>
      <c r="AF123" s="350">
        <v>43343</v>
      </c>
      <c r="AG123" s="124" t="s">
        <v>870</v>
      </c>
      <c r="AH123" s="138">
        <v>0.5</v>
      </c>
      <c r="AI123" s="48">
        <f t="shared" si="106"/>
        <v>0.25</v>
      </c>
      <c r="AJ123" s="351">
        <f t="shared" si="107"/>
        <v>0.25</v>
      </c>
      <c r="AK123" s="338" t="str">
        <f t="shared" si="111"/>
        <v>EN PROCESO</v>
      </c>
      <c r="AL123" s="334" t="b">
        <f t="shared" si="112"/>
        <v>0</v>
      </c>
      <c r="AM123" s="359" t="str">
        <f t="shared" si="124"/>
        <v>EN PROCESO</v>
      </c>
      <c r="AN123" s="163" t="s">
        <v>1020</v>
      </c>
      <c r="AO123" s="360" t="s">
        <v>862</v>
      </c>
      <c r="AP123" s="92"/>
      <c r="AQ123" s="77" t="str">
        <f t="shared" si="125"/>
        <v/>
      </c>
      <c r="AR123" s="93"/>
      <c r="AS123" s="48" t="str">
        <f t="shared" si="95"/>
        <v/>
      </c>
      <c r="AT123" s="49" t="str">
        <f t="shared" si="96"/>
        <v/>
      </c>
      <c r="AU123" s="50" t="str">
        <f t="shared" si="97"/>
        <v/>
      </c>
      <c r="AV123" s="50" t="str">
        <f t="shared" si="98"/>
        <v/>
      </c>
      <c r="AW123" s="50" t="str">
        <f t="shared" si="99"/>
        <v/>
      </c>
      <c r="AX123" s="77"/>
      <c r="AY123" s="96"/>
      <c r="AZ123" s="92"/>
      <c r="BA123" s="77" t="str">
        <f t="shared" si="126"/>
        <v/>
      </c>
      <c r="BB123" s="93"/>
      <c r="BC123" s="48" t="str">
        <f t="shared" si="100"/>
        <v/>
      </c>
      <c r="BD123" s="49" t="str">
        <f t="shared" si="101"/>
        <v/>
      </c>
      <c r="BE123" s="50" t="str">
        <f t="shared" si="102"/>
        <v/>
      </c>
      <c r="BF123" s="50" t="str">
        <f t="shared" si="103"/>
        <v/>
      </c>
      <c r="BG123" s="50" t="str">
        <f t="shared" si="104"/>
        <v/>
      </c>
      <c r="BH123" s="77"/>
      <c r="BI123" s="94"/>
      <c r="BJ123" s="322" t="str">
        <f t="shared" si="127"/>
        <v>PENDIENTE</v>
      </c>
      <c r="BK123" s="97"/>
      <c r="BL123" s="98"/>
      <c r="BM123" s="324"/>
    </row>
    <row r="124" spans="1:65" s="81" customFormat="1" ht="191.25" x14ac:dyDescent="0.15">
      <c r="A124" s="434">
        <v>130</v>
      </c>
      <c r="B124" s="144">
        <v>43231</v>
      </c>
      <c r="C124" s="65" t="s">
        <v>23</v>
      </c>
      <c r="D124" s="65" t="s">
        <v>643</v>
      </c>
      <c r="E124" s="144">
        <v>43231</v>
      </c>
      <c r="F124" s="65">
        <v>17</v>
      </c>
      <c r="G124" s="153" t="s">
        <v>705</v>
      </c>
      <c r="H124" s="441" t="s">
        <v>108</v>
      </c>
      <c r="I124" s="422" t="s">
        <v>706</v>
      </c>
      <c r="J124" s="146" t="s">
        <v>707</v>
      </c>
      <c r="K124" s="65">
        <v>5</v>
      </c>
      <c r="L124" s="65" t="s">
        <v>27</v>
      </c>
      <c r="M124" s="146" t="s">
        <v>647</v>
      </c>
      <c r="N124" s="146" t="s">
        <v>708</v>
      </c>
      <c r="O124" s="151">
        <v>1</v>
      </c>
      <c r="P124" s="144">
        <v>43252</v>
      </c>
      <c r="Q124" s="144">
        <v>43465</v>
      </c>
      <c r="R124" s="65" t="s">
        <v>46</v>
      </c>
      <c r="S124" s="65" t="s">
        <v>77</v>
      </c>
      <c r="T124" s="65" t="s">
        <v>546</v>
      </c>
      <c r="U124" s="423" t="s">
        <v>170</v>
      </c>
      <c r="V124" s="389"/>
      <c r="W124" s="102"/>
      <c r="X124" s="102"/>
      <c r="Y124" s="48" t="str">
        <f t="shared" si="120"/>
        <v/>
      </c>
      <c r="Z124" s="49" t="str">
        <f>IF(OR($O124="",Y124=""),"",IF(OR($O124=0,Y124=0),0,IF((Y124*100%)/$O124&gt;100%,100%,(Y124*100%)/$O124)))</f>
        <v/>
      </c>
      <c r="AA124" s="50" t="str">
        <f t="shared" si="121"/>
        <v/>
      </c>
      <c r="AB124" s="50" t="str">
        <f t="shared" si="122"/>
        <v/>
      </c>
      <c r="AC124" s="118" t="str">
        <f t="shared" si="123"/>
        <v/>
      </c>
      <c r="AD124" s="134"/>
      <c r="AE124" s="135"/>
      <c r="AF124" s="350">
        <v>43343</v>
      </c>
      <c r="AG124" s="164" t="s">
        <v>865</v>
      </c>
      <c r="AH124" s="138">
        <v>0</v>
      </c>
      <c r="AI124" s="48">
        <f>IF(AH124="","",IF(OR($K124=0,$K124="",AF124=""),"",AH124/$K124))</f>
        <v>0</v>
      </c>
      <c r="AJ124" s="351">
        <f>IF(OR($O124="",AI124=""),"",IF(OR($O124=0,AI124=0),0,IF((AI124*100%)/$O124&gt;100%,100%,(AI124*100%)/$O124)))</f>
        <v>0</v>
      </c>
      <c r="AK124" s="338" t="str">
        <f t="shared" si="111"/>
        <v>SIN INICIAR</v>
      </c>
      <c r="AL124" s="334" t="b">
        <f t="shared" si="112"/>
        <v>0</v>
      </c>
      <c r="AM124" s="359" t="str">
        <f t="shared" si="124"/>
        <v>SIN INICIAR</v>
      </c>
      <c r="AN124" s="163" t="s">
        <v>1013</v>
      </c>
      <c r="AO124" s="360" t="s">
        <v>862</v>
      </c>
      <c r="AP124" s="92"/>
      <c r="AQ124" s="77" t="str">
        <f t="shared" si="125"/>
        <v/>
      </c>
      <c r="AR124" s="93"/>
      <c r="AS124" s="48" t="str">
        <f>IF(AR124="","",IF(OR($K124=0,$K124="",AP124=""),"",AR124/$K124))</f>
        <v/>
      </c>
      <c r="AT124" s="49" t="str">
        <f>IF(OR($O124="",AS124=""),"",IF(OR($O124=0,AS124=0),0,IF((AS124*100%)/$O124&gt;100%,100%,(AS124*100%)/$O124)))</f>
        <v/>
      </c>
      <c r="AU124" s="50" t="str">
        <f>IF(AR124="","",IF(AP124&lt;=AK124,IF(AT124=0%,"SIN INICIAR",IF(AT124=100%,"TERMINADA",IF(AT124&gt;0%,"EN PROCESO",IF(AT124&lt;0%,"INCUMPLIDA"))))))</f>
        <v/>
      </c>
      <c r="AV124" s="50" t="str">
        <f>IF(AR124="","",IF(AP124&gt;=AK124,IF(AT124&lt;100%,"INCUMPLIDA",IF(AT124=100%,"TERMINADA EXTEMPORANEA"))))</f>
        <v/>
      </c>
      <c r="AW124" s="50" t="str">
        <f>IF(AR124="","",IF(AP124&lt;=AA124,AU124,IF(AP124&gt;=AA124,AV124)))</f>
        <v/>
      </c>
      <c r="AX124" s="77"/>
      <c r="AY124" s="96"/>
      <c r="AZ124" s="92"/>
      <c r="BA124" s="77" t="str">
        <f t="shared" si="126"/>
        <v/>
      </c>
      <c r="BB124" s="93"/>
      <c r="BC124" s="48" t="str">
        <f>IF(BB124="","",IF(OR($K124=0,$K124="",AZ124=""),"",BB124/$K124))</f>
        <v/>
      </c>
      <c r="BD124" s="49" t="str">
        <f>IF(OR($O124="",BC124=""),"",IF(OR($O124=0,BC124=0),0,IF((BC124*100%)/$O124&gt;100%,100%,(BC124*100%)/$O124)))</f>
        <v/>
      </c>
      <c r="BE124" s="50" t="str">
        <f>IF(BB124="","",IF(AZ124&lt;=AU124,IF(BD124=0%,"SIN INICIAR",IF(BD124=100%,"TERMINADA",IF(BD124&gt;0%,"EN PROCESO",IF(BD124&lt;0%,"INCUMPLIDA"))))))</f>
        <v/>
      </c>
      <c r="BF124" s="50" t="str">
        <f>IF(BB124="","",IF(AZ124&gt;=AU124,IF(BD124&lt;100%,"INCUMPLIDA",IF(BD124=100%,"TERMINADA EXTEMPORANEA"))))</f>
        <v/>
      </c>
      <c r="BG124" s="50" t="str">
        <f>IF(BB124="","",IF(AZ124&lt;=AK124,BE124,IF(AZ124&gt;=AK124,BF124)))</f>
        <v/>
      </c>
      <c r="BH124" s="77"/>
      <c r="BI124" s="94"/>
      <c r="BJ124" s="322" t="str">
        <f t="shared" si="127"/>
        <v>PENDIENTE</v>
      </c>
      <c r="BK124" s="97"/>
      <c r="BL124" s="98"/>
      <c r="BM124" s="324"/>
    </row>
    <row r="125" spans="1:65" s="81" customFormat="1" ht="123.75" x14ac:dyDescent="0.15">
      <c r="A125" s="434">
        <v>131</v>
      </c>
      <c r="B125" s="144">
        <v>43231</v>
      </c>
      <c r="C125" s="65" t="s">
        <v>23</v>
      </c>
      <c r="D125" s="65" t="s">
        <v>643</v>
      </c>
      <c r="E125" s="144">
        <v>43231</v>
      </c>
      <c r="F125" s="65">
        <v>18</v>
      </c>
      <c r="G125" s="145" t="s">
        <v>709</v>
      </c>
      <c r="H125" s="441" t="s">
        <v>710</v>
      </c>
      <c r="I125" s="404" t="s">
        <v>711</v>
      </c>
      <c r="J125" s="52" t="s">
        <v>712</v>
      </c>
      <c r="K125" s="43">
        <v>1</v>
      </c>
      <c r="L125" s="65" t="s">
        <v>713</v>
      </c>
      <c r="M125" s="52" t="s">
        <v>714</v>
      </c>
      <c r="N125" s="52" t="s">
        <v>715</v>
      </c>
      <c r="O125" s="80">
        <v>1</v>
      </c>
      <c r="P125" s="144">
        <v>43252</v>
      </c>
      <c r="Q125" s="144">
        <v>43465</v>
      </c>
      <c r="R125" s="43" t="s">
        <v>716</v>
      </c>
      <c r="S125" s="43" t="s">
        <v>717</v>
      </c>
      <c r="T125" s="43" t="s">
        <v>717</v>
      </c>
      <c r="U125" s="423" t="s">
        <v>170</v>
      </c>
      <c r="V125" s="389"/>
      <c r="W125" s="102"/>
      <c r="X125" s="102"/>
      <c r="Y125" s="48" t="str">
        <f t="shared" si="120"/>
        <v/>
      </c>
      <c r="Z125" s="49" t="str">
        <f>IF(OR($O125="",Y125=""),"",IF(OR($O125=0,Y125=0),0,IF((Y125*100%)/$O125&gt;100%,100%,(Y125*100%)/$O125)))</f>
        <v/>
      </c>
      <c r="AA125" s="50" t="str">
        <f t="shared" si="121"/>
        <v/>
      </c>
      <c r="AB125" s="50" t="str">
        <f t="shared" si="122"/>
        <v/>
      </c>
      <c r="AC125" s="118" t="str">
        <f t="shared" si="123"/>
        <v/>
      </c>
      <c r="AD125" s="134"/>
      <c r="AE125" s="135"/>
      <c r="AF125" s="350">
        <v>43343</v>
      </c>
      <c r="AG125" s="137" t="s">
        <v>878</v>
      </c>
      <c r="AH125" s="138">
        <v>0.5</v>
      </c>
      <c r="AI125" s="48">
        <f>IF(AH125="","",IF(OR($K125=0,$K125="",AF125=""),"",AH125/$K125))</f>
        <v>0.5</v>
      </c>
      <c r="AJ125" s="351">
        <f>IF(OR($O125="",AI125=""),"",IF(OR($O125=0,AI125=0),0,IF((AI125*100%)/$O125&gt;100%,100%,(AI125*100%)/$O125)))</f>
        <v>0.5</v>
      </c>
      <c r="AK125" s="338" t="str">
        <f t="shared" si="111"/>
        <v>EN PROCESO</v>
      </c>
      <c r="AL125" s="334" t="b">
        <f t="shared" si="112"/>
        <v>0</v>
      </c>
      <c r="AM125" s="359" t="str">
        <f t="shared" si="124"/>
        <v>EN PROCESO</v>
      </c>
      <c r="AN125" s="137" t="s">
        <v>1050</v>
      </c>
      <c r="AO125" s="360" t="s">
        <v>876</v>
      </c>
      <c r="AP125" s="92"/>
      <c r="AQ125" s="77" t="str">
        <f t="shared" si="125"/>
        <v/>
      </c>
      <c r="AR125" s="93"/>
      <c r="AS125" s="48" t="str">
        <f>IF(AR125="","",IF(OR($K125=0,$K125="",AP125=""),"",AR125/$K125))</f>
        <v/>
      </c>
      <c r="AT125" s="49" t="str">
        <f>IF(OR($O125="",AS125=""),"",IF(OR($O125=0,AS125=0),0,IF((AS125*100%)/$O125&gt;100%,100%,(AS125*100%)/$O125)))</f>
        <v/>
      </c>
      <c r="AU125" s="50" t="str">
        <f>IF(AR125="","",IF(AP125&lt;=AK125,IF(AT125=0%,"SIN INICIAR",IF(AT125=100%,"TERMINADA",IF(AT125&gt;0%,"EN PROCESO",IF(AT125&lt;0%,"INCUMPLIDA"))))))</f>
        <v/>
      </c>
      <c r="AV125" s="50" t="str">
        <f>IF(AR125="","",IF(AP125&gt;=AK125,IF(AT125&lt;100%,"INCUMPLIDA",IF(AT125=100%,"TERMINADA EXTEMPORANEA"))))</f>
        <v/>
      </c>
      <c r="AW125" s="50" t="str">
        <f>IF(AR125="","",IF(AP125&lt;=AA125,AU125,IF(AP125&gt;=AA125,AV125)))</f>
        <v/>
      </c>
      <c r="AX125" s="77"/>
      <c r="AY125" s="96"/>
      <c r="AZ125" s="92"/>
      <c r="BA125" s="77" t="str">
        <f t="shared" si="126"/>
        <v/>
      </c>
      <c r="BB125" s="93"/>
      <c r="BC125" s="48" t="str">
        <f>IF(BB125="","",IF(OR($K125=0,$K125="",AZ125=""),"",BB125/$K125))</f>
        <v/>
      </c>
      <c r="BD125" s="49" t="str">
        <f>IF(OR($O125="",BC125=""),"",IF(OR($O125=0,BC125=0),0,IF((BC125*100%)/$O125&gt;100%,100%,(BC125*100%)/$O125)))</f>
        <v/>
      </c>
      <c r="BE125" s="50" t="str">
        <f>IF(BB125="","",IF(AZ125&lt;=AU125,IF(BD125=0%,"SIN INICIAR",IF(BD125=100%,"TERMINADA",IF(BD125&gt;0%,"EN PROCESO",IF(BD125&lt;0%,"INCUMPLIDA"))))))</f>
        <v/>
      </c>
      <c r="BF125" s="50" t="str">
        <f>IF(BB125="","",IF(AZ125&gt;=AU125,IF(BD125&lt;100%,"INCUMPLIDA",IF(BD125=100%,"TERMINADA EXTEMPORANEA"))))</f>
        <v/>
      </c>
      <c r="BG125" s="50" t="str">
        <f>IF(BB125="","",IF(AZ125&lt;=AK125,BE125,IF(AZ125&gt;=AK125,BF125)))</f>
        <v/>
      </c>
      <c r="BH125" s="77"/>
      <c r="BI125" s="94"/>
      <c r="BJ125" s="322" t="str">
        <f t="shared" si="127"/>
        <v>PENDIENTE</v>
      </c>
      <c r="BK125" s="97"/>
      <c r="BL125" s="98"/>
      <c r="BM125" s="324"/>
    </row>
    <row r="126" spans="1:65" ht="45" x14ac:dyDescent="0.15">
      <c r="A126" s="434">
        <v>132</v>
      </c>
      <c r="B126" s="144">
        <v>43231</v>
      </c>
      <c r="C126" s="65" t="s">
        <v>23</v>
      </c>
      <c r="D126" s="65" t="s">
        <v>643</v>
      </c>
      <c r="E126" s="144">
        <v>43231</v>
      </c>
      <c r="F126" s="65">
        <v>19</v>
      </c>
      <c r="G126" s="145" t="s">
        <v>718</v>
      </c>
      <c r="H126" s="441" t="s">
        <v>115</v>
      </c>
      <c r="I126" s="404" t="s">
        <v>348</v>
      </c>
      <c r="J126" s="52" t="s">
        <v>719</v>
      </c>
      <c r="K126" s="65">
        <v>1</v>
      </c>
      <c r="L126" s="65" t="s">
        <v>27</v>
      </c>
      <c r="M126" s="146" t="s">
        <v>647</v>
      </c>
      <c r="N126" s="52" t="s">
        <v>422</v>
      </c>
      <c r="O126" s="147">
        <v>1</v>
      </c>
      <c r="P126" s="144">
        <v>43252</v>
      </c>
      <c r="Q126" s="144">
        <v>43465</v>
      </c>
      <c r="R126" s="65" t="s">
        <v>554</v>
      </c>
      <c r="S126" s="65" t="s">
        <v>81</v>
      </c>
      <c r="T126" s="65" t="s">
        <v>691</v>
      </c>
      <c r="U126" s="423" t="s">
        <v>170</v>
      </c>
      <c r="V126" s="389"/>
      <c r="W126" s="102"/>
      <c r="X126" s="102"/>
      <c r="Y126" s="48" t="str">
        <f t="shared" si="120"/>
        <v/>
      </c>
      <c r="Z126" s="49" t="str">
        <f>IF(OR($O126="",Y126=""),"",IF(OR($O126=0,Y126=0),0,IF((Y126*100%)/$O126&gt;100%,100%,(Y126*100%)/$O126)))</f>
        <v/>
      </c>
      <c r="AA126" s="50" t="str">
        <f t="shared" si="121"/>
        <v/>
      </c>
      <c r="AB126" s="50" t="str">
        <f t="shared" si="122"/>
        <v/>
      </c>
      <c r="AC126" s="118" t="str">
        <f t="shared" si="123"/>
        <v/>
      </c>
      <c r="AD126" s="134"/>
      <c r="AE126" s="159"/>
      <c r="AF126" s="350">
        <v>43343</v>
      </c>
      <c r="AG126" s="137" t="s">
        <v>914</v>
      </c>
      <c r="AH126" s="138">
        <v>0</v>
      </c>
      <c r="AI126" s="48">
        <f t="shared" ref="AI126:AI127" si="128">IF(AH126="","",IF(OR($K126=0,$K126="",AF126=""),"",AH126/$K126))</f>
        <v>0</v>
      </c>
      <c r="AJ126" s="351">
        <f t="shared" ref="AJ126:AJ127" si="129">IF(OR($O126="",AI126=""),"",IF(OR($O126=0,AI126=0),0,IF((AI126*100%)/$O126&gt;100%,100%,(AI126*100%)/$O126)))</f>
        <v>0</v>
      </c>
      <c r="AK126" s="339" t="str">
        <f t="shared" si="111"/>
        <v>SIN INICIAR</v>
      </c>
      <c r="AL126" s="335" t="b">
        <f t="shared" si="112"/>
        <v>0</v>
      </c>
      <c r="AM126" s="362" t="str">
        <f t="shared" si="124"/>
        <v>SIN INICIAR</v>
      </c>
      <c r="AN126" s="139" t="s">
        <v>915</v>
      </c>
      <c r="AO126" s="360" t="s">
        <v>888</v>
      </c>
      <c r="AP126" s="92"/>
      <c r="AQ126" s="77" t="str">
        <f t="shared" si="125"/>
        <v/>
      </c>
      <c r="AR126" s="93"/>
      <c r="AS126" s="48" t="str">
        <f>IF(AR126="","",IF(OR($K126=0,$K126="",AP126=""),"",AR126/$K126))</f>
        <v/>
      </c>
      <c r="AT126" s="49" t="str">
        <f>IF(OR($O126="",AS126=""),"",IF(OR($O126=0,AS126=0),0,IF((AS126*100%)/$O126&gt;100%,100%,(AS126*100%)/$O126)))</f>
        <v/>
      </c>
      <c r="AU126" s="50" t="str">
        <f>IF(AR126="","",IF(AP126&lt;=AK126,IF(AT126=0%,"SIN INICIAR",IF(AT126=100%,"TERMINADA",IF(AT126&gt;0%,"EN PROCESO",IF(AT126&lt;0%,"INCUMPLIDA"))))))</f>
        <v/>
      </c>
      <c r="AV126" s="50" t="str">
        <f>IF(AR126="","",IF(AP126&gt;=AK126,IF(AT126&lt;100%,"INCUMPLIDA",IF(AT126=100%,"TERMINADA EXTEMPORANEA"))))</f>
        <v/>
      </c>
      <c r="AW126" s="50" t="str">
        <f>IF(AR126="","",IF(AP126&lt;=AA126,AU126,IF(AP126&gt;=AA126,AV126)))</f>
        <v/>
      </c>
      <c r="AX126" s="77"/>
      <c r="AY126" s="96"/>
      <c r="AZ126" s="92"/>
      <c r="BA126" s="77" t="str">
        <f t="shared" si="126"/>
        <v/>
      </c>
      <c r="BB126" s="93"/>
      <c r="BC126" s="48" t="str">
        <f>IF(BB126="","",IF(OR($K126=0,$K126="",AZ126=""),"",BB126/$K126))</f>
        <v/>
      </c>
      <c r="BD126" s="49" t="str">
        <f>IF(OR($O126="",BC126=""),"",IF(OR($O126=0,BC126=0),0,IF((BC126*100%)/$O126&gt;100%,100%,(BC126*100%)/$O126)))</f>
        <v/>
      </c>
      <c r="BE126" s="50" t="str">
        <f>IF(BB126="","",IF(AZ126&lt;=AU126,IF(BD126=0%,"SIN INICIAR",IF(BD126=100%,"TERMINADA",IF(BD126&gt;0%,"EN PROCESO",IF(BD126&lt;0%,"INCUMPLIDA"))))))</f>
        <v/>
      </c>
      <c r="BF126" s="50" t="str">
        <f>IF(BB126="","",IF(AZ126&gt;=AU126,IF(BD126&lt;100%,"INCUMPLIDA",IF(BD126=100%,"TERMINADA EXTEMPORANEA"))))</f>
        <v/>
      </c>
      <c r="BG126" s="50" t="str">
        <f>IF(BB126="","",IF(AZ126&lt;=AK126,BE126,IF(AZ126&gt;=AK126,BF126)))</f>
        <v/>
      </c>
      <c r="BH126" s="77"/>
      <c r="BI126" s="94"/>
      <c r="BJ126" s="322" t="str">
        <f t="shared" si="127"/>
        <v>PENDIENTE</v>
      </c>
      <c r="BK126" s="97"/>
      <c r="BL126" s="98"/>
      <c r="BM126" s="324"/>
    </row>
    <row r="127" spans="1:65" ht="90.75" thickBot="1" x14ac:dyDescent="0.2">
      <c r="A127" s="407">
        <v>133</v>
      </c>
      <c r="B127" s="429">
        <v>43231</v>
      </c>
      <c r="C127" s="427" t="s">
        <v>23</v>
      </c>
      <c r="D127" s="427" t="s">
        <v>643</v>
      </c>
      <c r="E127" s="429">
        <v>43231</v>
      </c>
      <c r="F127" s="427">
        <v>20</v>
      </c>
      <c r="G127" s="442" t="s">
        <v>720</v>
      </c>
      <c r="H127" s="443" t="s">
        <v>115</v>
      </c>
      <c r="I127" s="425" t="s">
        <v>721</v>
      </c>
      <c r="J127" s="426" t="s">
        <v>838</v>
      </c>
      <c r="K127" s="427">
        <v>1</v>
      </c>
      <c r="L127" s="427" t="s">
        <v>27</v>
      </c>
      <c r="M127" s="426" t="s">
        <v>647</v>
      </c>
      <c r="N127" s="426" t="s">
        <v>722</v>
      </c>
      <c r="O127" s="428">
        <v>1</v>
      </c>
      <c r="P127" s="429">
        <v>43252</v>
      </c>
      <c r="Q127" s="429">
        <v>43465</v>
      </c>
      <c r="R127" s="427" t="s">
        <v>554</v>
      </c>
      <c r="S127" s="427" t="s">
        <v>81</v>
      </c>
      <c r="T127" s="427" t="s">
        <v>691</v>
      </c>
      <c r="U127" s="430" t="s">
        <v>170</v>
      </c>
      <c r="V127" s="390"/>
      <c r="W127" s="103"/>
      <c r="X127" s="103"/>
      <c r="Y127" s="74" t="str">
        <f t="shared" si="120"/>
        <v/>
      </c>
      <c r="Z127" s="75" t="str">
        <f>IF(OR($O127="",Y127=""),"",IF(OR($O127=0,Y127=0),0,IF((Y127*100%)/$O127&gt;100%,100%,(Y127*100%)/$O127)))</f>
        <v/>
      </c>
      <c r="AA127" s="76" t="str">
        <f t="shared" si="121"/>
        <v/>
      </c>
      <c r="AB127" s="76" t="str">
        <f t="shared" si="122"/>
        <v/>
      </c>
      <c r="AC127" s="120" t="str">
        <f t="shared" si="123"/>
        <v/>
      </c>
      <c r="AD127" s="136"/>
      <c r="AE127" s="160"/>
      <c r="AF127" s="352">
        <v>43343</v>
      </c>
      <c r="AG127" s="371" t="s">
        <v>914</v>
      </c>
      <c r="AH127" s="354">
        <v>0</v>
      </c>
      <c r="AI127" s="355">
        <f t="shared" si="128"/>
        <v>0</v>
      </c>
      <c r="AJ127" s="356">
        <f t="shared" si="129"/>
        <v>0</v>
      </c>
      <c r="AK127" s="339" t="str">
        <f t="shared" si="111"/>
        <v>SIN INICIAR</v>
      </c>
      <c r="AL127" s="335" t="b">
        <f t="shared" si="112"/>
        <v>0</v>
      </c>
      <c r="AM127" s="364" t="str">
        <f t="shared" si="124"/>
        <v>SIN INICIAR</v>
      </c>
      <c r="AN127" s="353" t="s">
        <v>915</v>
      </c>
      <c r="AO127" s="365" t="s">
        <v>888</v>
      </c>
      <c r="AP127" s="104"/>
      <c r="AQ127" s="78" t="str">
        <f t="shared" si="125"/>
        <v/>
      </c>
      <c r="AR127" s="105"/>
      <c r="AS127" s="74" t="str">
        <f>IF(AR127="","",IF(OR($K127=0,$K127="",AP127=""),"",AR127/$K127))</f>
        <v/>
      </c>
      <c r="AT127" s="75" t="str">
        <f>IF(OR($O127="",AS127=""),"",IF(OR($O127=0,AS127=0),0,IF((AS127*100%)/$O127&gt;100%,100%,(AS127*100%)/$O127)))</f>
        <v/>
      </c>
      <c r="AU127" s="76" t="str">
        <f>IF(AR127="","",IF(AP127&lt;=AK127,IF(AT127=0%,"SIN INICIAR",IF(AT127=100%,"TERMINADA",IF(AT127&gt;0%,"EN PROCESO",IF(AT127&lt;0%,"INCUMPLIDA"))))))</f>
        <v/>
      </c>
      <c r="AV127" s="76" t="str">
        <f>IF(AR127="","",IF(AP127&gt;=AK127,IF(AT127&lt;100%,"INCUMPLIDA",IF(AT127=100%,"TERMINADA EXTEMPORANEA"))))</f>
        <v/>
      </c>
      <c r="AW127" s="76" t="str">
        <f>IF(AR127="","",IF(AP127&lt;=AA127,AU127,IF(AP127&gt;=AA127,AV127)))</f>
        <v/>
      </c>
      <c r="AX127" s="78"/>
      <c r="AY127" s="107"/>
      <c r="AZ127" s="104"/>
      <c r="BA127" s="78" t="str">
        <f t="shared" si="126"/>
        <v/>
      </c>
      <c r="BB127" s="105"/>
      <c r="BC127" s="74" t="str">
        <f>IF(BB127="","",IF(OR($K127=0,$K127="",AZ127=""),"",BB127/$K127))</f>
        <v/>
      </c>
      <c r="BD127" s="75" t="str">
        <f>IF(OR($O127="",BC127=""),"",IF(OR($O127=0,BC127=0),0,IF((BC127*100%)/$O127&gt;100%,100%,(BC127*100%)/$O127)))</f>
        <v/>
      </c>
      <c r="BE127" s="76" t="str">
        <f>IF(BB127="","",IF(AZ127&lt;=AU127,IF(BD127=0%,"SIN INICIAR",IF(BD127=100%,"TERMINADA",IF(BD127&gt;0%,"EN PROCESO",IF(BD127&lt;0%,"INCUMPLIDA"))))))</f>
        <v/>
      </c>
      <c r="BF127" s="76" t="str">
        <f>IF(BB127="","",IF(AZ127&gt;=AU127,IF(BD127&lt;100%,"INCUMPLIDA",IF(BD127=100%,"TERMINADA EXTEMPORANEA"))))</f>
        <v/>
      </c>
      <c r="BG127" s="76" t="str">
        <f>IF(BB127="","",IF(AZ127&lt;=AK127,BE127,IF(AZ127&gt;=AK127,BF127)))</f>
        <v/>
      </c>
      <c r="BH127" s="78"/>
      <c r="BI127" s="106"/>
      <c r="BJ127" s="326" t="str">
        <f t="shared" si="127"/>
        <v>PENDIENTE</v>
      </c>
      <c r="BK127" s="327"/>
      <c r="BL127" s="328"/>
      <c r="BM127" s="329"/>
    </row>
    <row r="128" spans="1:65" x14ac:dyDescent="0.2">
      <c r="N128" s="108"/>
    </row>
    <row r="129" spans="14:14" x14ac:dyDescent="0.2">
      <c r="N129" s="108"/>
    </row>
  </sheetData>
  <sheetProtection formatCells="0" formatColumns="0"/>
  <autoFilter ref="A9:BM127">
    <filterColumn colId="15">
      <filters>
        <dateGroupItem year="2018" month="1" dateTimeGrouping="month"/>
        <dateGroupItem year="2018" month="2" dateTimeGrouping="month"/>
        <dateGroupItem year="2018" month="3" dateTimeGrouping="month"/>
        <dateGroupItem year="2018" month="4" dateTimeGrouping="month"/>
        <dateGroupItem year="2018" month="5" dateTimeGrouping="month"/>
        <dateGroupItem year="2018" month="6" dateTimeGrouping="month"/>
        <dateGroupItem year="2018" month="7" dateTimeGrouping="month"/>
        <dateGroupItem year="2018" month="8" dateTimeGrouping="month"/>
        <dateGroupItem year="2017" dateTimeGrouping="year"/>
        <dateGroupItem year="2016" dateTimeGrouping="year"/>
      </filters>
    </filterColumn>
  </autoFilter>
  <mergeCells count="78">
    <mergeCell ref="BJ6:BM6"/>
    <mergeCell ref="AQ7:AQ8"/>
    <mergeCell ref="AR7:AR8"/>
    <mergeCell ref="AS7:AS8"/>
    <mergeCell ref="AT7:AT8"/>
    <mergeCell ref="AW7:AW8"/>
    <mergeCell ref="AX7:AX8"/>
    <mergeCell ref="AY7:AY8"/>
    <mergeCell ref="AZ7:AZ8"/>
    <mergeCell ref="BM7:BM8"/>
    <mergeCell ref="AU7:AU9"/>
    <mergeCell ref="AV7:AV9"/>
    <mergeCell ref="BI7:BI8"/>
    <mergeCell ref="BJ7:BJ8"/>
    <mergeCell ref="BK7:BK8"/>
    <mergeCell ref="BL7:BL8"/>
    <mergeCell ref="AP6:AY6"/>
    <mergeCell ref="AZ6:BI6"/>
    <mergeCell ref="BA7:BA8"/>
    <mergeCell ref="BB7:BB8"/>
    <mergeCell ref="BC7:BC8"/>
    <mergeCell ref="BD7:BD8"/>
    <mergeCell ref="BG7:BG8"/>
    <mergeCell ref="BE7:BE9"/>
    <mergeCell ref="BF7:BF9"/>
    <mergeCell ref="BH7:BH8"/>
    <mergeCell ref="BI1:BL1"/>
    <mergeCell ref="BM1:BM4"/>
    <mergeCell ref="BI2:BL2"/>
    <mergeCell ref="BI3:BL3"/>
    <mergeCell ref="BI4:BL4"/>
    <mergeCell ref="Z7:Z8"/>
    <mergeCell ref="J7:K7"/>
    <mergeCell ref="U7:U8"/>
    <mergeCell ref="O7:O8"/>
    <mergeCell ref="P7:P8"/>
    <mergeCell ref="Q7:Q8"/>
    <mergeCell ref="L7:L8"/>
    <mergeCell ref="M7:M8"/>
    <mergeCell ref="R7:R8"/>
    <mergeCell ref="V7:V8"/>
    <mergeCell ref="W7:W8"/>
    <mergeCell ref="N7:N8"/>
    <mergeCell ref="T7:T8"/>
    <mergeCell ref="AF7:AF8"/>
    <mergeCell ref="AM7:AM8"/>
    <mergeCell ref="AN7:AN8"/>
    <mergeCell ref="AO7:AO8"/>
    <mergeCell ref="AP7:AP8"/>
    <mergeCell ref="AJ7:AJ8"/>
    <mergeCell ref="AG7:AG8"/>
    <mergeCell ref="AH7:AH8"/>
    <mergeCell ref="AI7:AI8"/>
    <mergeCell ref="A1:C4"/>
    <mergeCell ref="F7:F8"/>
    <mergeCell ref="H7:H8"/>
    <mergeCell ref="G7:G8"/>
    <mergeCell ref="I7:I8"/>
    <mergeCell ref="B7:B8"/>
    <mergeCell ref="C7:C8"/>
    <mergeCell ref="D7:D8"/>
    <mergeCell ref="E7:E8"/>
    <mergeCell ref="AC7:AC8"/>
    <mergeCell ref="AD7:AD8"/>
    <mergeCell ref="AA7:AA9"/>
    <mergeCell ref="S7:S8"/>
    <mergeCell ref="D1:AO4"/>
    <mergeCell ref="AB7:AB9"/>
    <mergeCell ref="AE7:AE8"/>
    <mergeCell ref="X7:X8"/>
    <mergeCell ref="Y7:Y8"/>
    <mergeCell ref="AF6:AO6"/>
    <mergeCell ref="AK7:AK9"/>
    <mergeCell ref="AL7:AL9"/>
    <mergeCell ref="A6:H6"/>
    <mergeCell ref="I6:U6"/>
    <mergeCell ref="V6:AE6"/>
    <mergeCell ref="A7:A8"/>
  </mergeCells>
  <conditionalFormatting sqref="AC10:AC127">
    <cfRule type="containsText" dxfId="131" priority="346" operator="containsText" text="SIN INICIAR">
      <formula>NOT(ISERROR(SEARCH("SIN INICIAR",AC10)))</formula>
    </cfRule>
    <cfRule type="containsText" dxfId="130" priority="347" operator="containsText" text="INCUMPLIDA">
      <formula>NOT(ISERROR(SEARCH("INCUMPLIDA",AC10)))</formula>
    </cfRule>
    <cfRule type="containsText" dxfId="129" priority="348" operator="containsText" text="EN PROCESO">
      <formula>NOT(ISERROR(SEARCH("EN PROCESO",AC10)))</formula>
    </cfRule>
    <cfRule type="containsText" dxfId="128" priority="349" operator="containsText" text="TERMINADA">
      <formula>NOT(ISERROR(SEARCH("TERMINADA",AC10)))</formula>
    </cfRule>
  </conditionalFormatting>
  <conditionalFormatting sqref="AP10:AQ127 BA10:BA127 BH10:BH127 AX10:AX127 AN10:AN11 AG121 AN20 AG107:AG109 AN106:AN109 AN18 AG74 AN74 AG79:AG100 AN79:AN100 AG18:AG20 AG10:AG12 AG22:AG50 AN52 AG52:AG54 AG56:AG72 AG119 AG125:AG127 AN119:AN121 AN125:AN127 AN54 AN56:AN57 AN59:AN72 AN22:AN50">
    <cfRule type="containsText" dxfId="127" priority="310" stopIfTrue="1" operator="containsText" text="Fecha debe ser posterior a la">
      <formula>NOT(ISERROR(SEARCH("Fecha debe ser posterior a la",AG10)))</formula>
    </cfRule>
  </conditionalFormatting>
  <conditionalFormatting sqref="BK39:BK48 BK10:BK12 BK14 BK16:BK37 BK57:BK127 BK50:BK55">
    <cfRule type="cellIs" priority="141" operator="equal">
      <formula>" "</formula>
    </cfRule>
  </conditionalFormatting>
  <conditionalFormatting sqref="BK39:BK48 BK10:BK12 BK14 BK16:BK37 BK57:BK127 BK50:BK55">
    <cfRule type="containsText" dxfId="126" priority="142" stopIfTrue="1" operator="containsText" text="Cerrado">
      <formula>NOT(ISERROR(SEARCH("Cerrado",BK10)))</formula>
    </cfRule>
    <cfRule type="containsText" dxfId="125" priority="143" stopIfTrue="1" operator="containsText" text="Abierto">
      <formula>NOT(ISERROR(SEARCH("Abierto",BK10)))</formula>
    </cfRule>
  </conditionalFormatting>
  <conditionalFormatting sqref="BL10:BL12 BL14 BL16:BL48 BL57:BL127 BL50:BL55">
    <cfRule type="containsText" dxfId="124" priority="139" operator="containsText" text="CERRADA">
      <formula>NOT(ISERROR(SEARCH("CERRADA",BL10)))</formula>
    </cfRule>
    <cfRule type="containsText" dxfId="123" priority="140" operator="containsText" text="ABIERTA">
      <formula>NOT(ISERROR(SEARCH("ABIERTA",BL10)))</formula>
    </cfRule>
  </conditionalFormatting>
  <conditionalFormatting sqref="BJ10:BJ127">
    <cfRule type="containsText" dxfId="122" priority="137" operator="containsText" text="PENDIENTE">
      <formula>NOT(ISERROR(SEARCH("PENDIENTE",BJ10)))</formula>
    </cfRule>
    <cfRule type="containsText" dxfId="121" priority="138" operator="containsText" text="CUMPLIDA">
      <formula>NOT(ISERROR(SEARCH("CUMPLIDA",BJ10)))</formula>
    </cfRule>
  </conditionalFormatting>
  <conditionalFormatting sqref="AM10:AM26 AM36:AM46 AM49:AM50 AM54:AM56 AM63 AM68 AM73:AM118 AM120:AM125">
    <cfRule type="containsText" dxfId="120" priority="136" operator="containsText" text="INCUMPLIDA">
      <formula>NOT(ISERROR(SEARCH("INCUMPLIDA",AM10)))</formula>
    </cfRule>
    <cfRule type="containsText" dxfId="119" priority="135" operator="containsText" text="SIN INICIAR">
      <formula>NOT(ISERROR(SEARCH("SIN INICIAR",AM10)))</formula>
    </cfRule>
    <cfRule type="containsText" dxfId="118" priority="134" operator="containsText" text="TERMINADA">
      <formula>NOT(ISERROR(SEARCH("TERMINADA",AM10)))</formula>
    </cfRule>
    <cfRule type="containsText" dxfId="117" priority="133" operator="containsText" text="TERMINADA EXTEMPORÁNEA">
      <formula>NOT(ISERROR(SEARCH("TERMINADA EXTEMPORÁNEA",AM10)))</formula>
    </cfRule>
    <cfRule type="containsText" dxfId="116" priority="132" operator="containsText" text="EN PROCESO">
      <formula>NOT(ISERROR(SEARCH("EN PROCESO",AM10)))</formula>
    </cfRule>
  </conditionalFormatting>
  <conditionalFormatting sqref="AN55">
    <cfRule type="containsText" dxfId="115" priority="126" stopIfTrue="1" operator="containsText" text="Fecha debe ser posterior a la">
      <formula>NOT(ISERROR(SEARCH("Fecha debe ser posterior a la",AN55)))</formula>
    </cfRule>
  </conditionalFormatting>
  <conditionalFormatting sqref="AG55">
    <cfRule type="containsText" dxfId="114" priority="125" stopIfTrue="1" operator="containsText" text="Fecha debe ser posterior a la">
      <formula>NOT(ISERROR(SEARCH("Fecha debe ser posterior a la",AG55)))</formula>
    </cfRule>
  </conditionalFormatting>
  <conditionalFormatting sqref="AN21">
    <cfRule type="containsText" dxfId="113" priority="124" stopIfTrue="1" operator="containsText" text="Fecha debe ser posterior a la">
      <formula>NOT(ISERROR(SEARCH("Fecha debe ser posterior a la",AN21)))</formula>
    </cfRule>
  </conditionalFormatting>
  <conditionalFormatting sqref="AG21">
    <cfRule type="containsText" dxfId="112" priority="123" stopIfTrue="1" operator="containsText" text="Fecha debe ser posterior a la">
      <formula>NOT(ISERROR(SEARCH("Fecha debe ser posterior a la",AG21)))</formula>
    </cfRule>
  </conditionalFormatting>
  <conditionalFormatting sqref="AN19">
    <cfRule type="containsText" dxfId="111" priority="122" stopIfTrue="1" operator="containsText" text="Fecha debe ser posterior a la">
      <formula>NOT(ISERROR(SEARCH("Fecha debe ser posterior a la",AN19)))</formula>
    </cfRule>
  </conditionalFormatting>
  <conditionalFormatting sqref="AG101:AG105">
    <cfRule type="containsText" dxfId="110" priority="120" stopIfTrue="1" operator="containsText" text="Fecha debe ser posterior a la">
      <formula>NOT(ISERROR(SEARCH("Fecha debe ser posterior a la",AG101)))</formula>
    </cfRule>
  </conditionalFormatting>
  <conditionalFormatting sqref="AN103">
    <cfRule type="containsText" dxfId="109" priority="119" stopIfTrue="1" operator="containsText" text="Fecha debe ser posterior a la">
      <formula>NOT(ISERROR(SEARCH("Fecha debe ser posterior a la",AN103)))</formula>
    </cfRule>
  </conditionalFormatting>
  <conditionalFormatting sqref="AG17">
    <cfRule type="containsText" dxfId="108" priority="118" stopIfTrue="1" operator="containsText" text="Fecha debe ser posterior a la">
      <formula>NOT(ISERROR(SEARCH("Fecha debe ser posterior a la",AG17)))</formula>
    </cfRule>
  </conditionalFormatting>
  <conditionalFormatting sqref="AG106">
    <cfRule type="containsText" dxfId="107" priority="117" stopIfTrue="1" operator="containsText" text="Fecha debe ser posterior a la">
      <formula>NOT(ISERROR(SEARCH("Fecha debe ser posterior a la",AG106)))</formula>
    </cfRule>
  </conditionalFormatting>
  <conditionalFormatting sqref="AM27">
    <cfRule type="containsText" dxfId="106" priority="112" operator="containsText" text="EN PROCESO">
      <formula>NOT(ISERROR(SEARCH("EN PROCESO",AM27)))</formula>
    </cfRule>
    <cfRule type="containsText" dxfId="105" priority="113" operator="containsText" text="TERMINADA EXTEMPORÁNEA">
      <formula>NOT(ISERROR(SEARCH("TERMINADA EXTEMPORÁNEA",AM27)))</formula>
    </cfRule>
    <cfRule type="containsText" dxfId="104" priority="114" operator="containsText" text="TERMINADA">
      <formula>NOT(ISERROR(SEARCH("TERMINADA",AM27)))</formula>
    </cfRule>
    <cfRule type="containsText" dxfId="103" priority="115" operator="containsText" text="SIN INICIAR">
      <formula>NOT(ISERROR(SEARCH("SIN INICIAR",AM27)))</formula>
    </cfRule>
    <cfRule type="containsText" dxfId="102" priority="116" operator="containsText" text="INCUMPLIDA">
      <formula>NOT(ISERROR(SEARCH("INCUMPLIDA",AM27)))</formula>
    </cfRule>
  </conditionalFormatting>
  <conditionalFormatting sqref="AM28">
    <cfRule type="containsText" dxfId="101" priority="107" operator="containsText" text="EN PROCESO">
      <formula>NOT(ISERROR(SEARCH("EN PROCESO",AM28)))</formula>
    </cfRule>
    <cfRule type="containsText" dxfId="100" priority="108" operator="containsText" text="TERMINADA EXTEMPORÁNEA">
      <formula>NOT(ISERROR(SEARCH("TERMINADA EXTEMPORÁNEA",AM28)))</formula>
    </cfRule>
    <cfRule type="containsText" dxfId="99" priority="109" operator="containsText" text="TERMINADA">
      <formula>NOT(ISERROR(SEARCH("TERMINADA",AM28)))</formula>
    </cfRule>
    <cfRule type="containsText" dxfId="98" priority="110" operator="containsText" text="SIN INICIAR">
      <formula>NOT(ISERROR(SEARCH("SIN INICIAR",AM28)))</formula>
    </cfRule>
    <cfRule type="containsText" dxfId="97" priority="111" operator="containsText" text="INCUMPLIDA">
      <formula>NOT(ISERROR(SEARCH("INCUMPLIDA",AM28)))</formula>
    </cfRule>
  </conditionalFormatting>
  <conditionalFormatting sqref="AM29">
    <cfRule type="containsText" dxfId="96" priority="102" operator="containsText" text="EN PROCESO">
      <formula>NOT(ISERROR(SEARCH("EN PROCESO",AM29)))</formula>
    </cfRule>
    <cfRule type="containsText" dxfId="95" priority="103" operator="containsText" text="TERMINADA EXTEMPORÁNEA">
      <formula>NOT(ISERROR(SEARCH("TERMINADA EXTEMPORÁNEA",AM29)))</formula>
    </cfRule>
    <cfRule type="containsText" dxfId="94" priority="104" operator="containsText" text="TERMINADA">
      <formula>NOT(ISERROR(SEARCH("TERMINADA",AM29)))</formula>
    </cfRule>
    <cfRule type="containsText" dxfId="93" priority="105" operator="containsText" text="SIN INICIAR">
      <formula>NOT(ISERROR(SEARCH("SIN INICIAR",AM29)))</formula>
    </cfRule>
    <cfRule type="containsText" dxfId="92" priority="106" operator="containsText" text="INCUMPLIDA">
      <formula>NOT(ISERROR(SEARCH("INCUMPLIDA",AM29)))</formula>
    </cfRule>
  </conditionalFormatting>
  <conditionalFormatting sqref="AM30">
    <cfRule type="containsText" dxfId="91" priority="97" operator="containsText" text="EN PROCESO">
      <formula>NOT(ISERROR(SEARCH("EN PROCESO",AM30)))</formula>
    </cfRule>
    <cfRule type="containsText" dxfId="90" priority="98" operator="containsText" text="TERMINADA EXTEMPORÁNEA">
      <formula>NOT(ISERROR(SEARCH("TERMINADA EXTEMPORÁNEA",AM30)))</formula>
    </cfRule>
    <cfRule type="containsText" dxfId="89" priority="99" operator="containsText" text="TERMINADA">
      <formula>NOT(ISERROR(SEARCH("TERMINADA",AM30)))</formula>
    </cfRule>
    <cfRule type="containsText" dxfId="88" priority="100" operator="containsText" text="SIN INICIAR">
      <formula>NOT(ISERROR(SEARCH("SIN INICIAR",AM30)))</formula>
    </cfRule>
    <cfRule type="containsText" dxfId="87" priority="101" operator="containsText" text="INCUMPLIDA">
      <formula>NOT(ISERROR(SEARCH("INCUMPLIDA",AM30)))</formula>
    </cfRule>
  </conditionalFormatting>
  <conditionalFormatting sqref="AM31">
    <cfRule type="containsText" dxfId="86" priority="92" operator="containsText" text="EN PROCESO">
      <formula>NOT(ISERROR(SEARCH("EN PROCESO",AM31)))</formula>
    </cfRule>
    <cfRule type="containsText" dxfId="85" priority="93" operator="containsText" text="TERMINADA EXTEMPORÁNEA">
      <formula>NOT(ISERROR(SEARCH("TERMINADA EXTEMPORÁNEA",AM31)))</formula>
    </cfRule>
    <cfRule type="containsText" dxfId="84" priority="94" operator="containsText" text="TERMINADA">
      <formula>NOT(ISERROR(SEARCH("TERMINADA",AM31)))</formula>
    </cfRule>
    <cfRule type="containsText" dxfId="83" priority="95" operator="containsText" text="SIN INICIAR">
      <formula>NOT(ISERROR(SEARCH("SIN INICIAR",AM31)))</formula>
    </cfRule>
    <cfRule type="containsText" dxfId="82" priority="96" operator="containsText" text="INCUMPLIDA">
      <formula>NOT(ISERROR(SEARCH("INCUMPLIDA",AM31)))</formula>
    </cfRule>
  </conditionalFormatting>
  <conditionalFormatting sqref="AM32">
    <cfRule type="containsText" dxfId="81" priority="87" operator="containsText" text="EN PROCESO">
      <formula>NOT(ISERROR(SEARCH("EN PROCESO",AM32)))</formula>
    </cfRule>
    <cfRule type="containsText" dxfId="80" priority="88" operator="containsText" text="TERMINADA EXTEMPORÁNEA">
      <formula>NOT(ISERROR(SEARCH("TERMINADA EXTEMPORÁNEA",AM32)))</formula>
    </cfRule>
    <cfRule type="containsText" dxfId="79" priority="89" operator="containsText" text="TERMINADA">
      <formula>NOT(ISERROR(SEARCH("TERMINADA",AM32)))</formula>
    </cfRule>
    <cfRule type="containsText" dxfId="78" priority="90" operator="containsText" text="SIN INICIAR">
      <formula>NOT(ISERROR(SEARCH("SIN INICIAR",AM32)))</formula>
    </cfRule>
    <cfRule type="containsText" dxfId="77" priority="91" operator="containsText" text="INCUMPLIDA">
      <formula>NOT(ISERROR(SEARCH("INCUMPLIDA",AM32)))</formula>
    </cfRule>
  </conditionalFormatting>
  <conditionalFormatting sqref="AM33">
    <cfRule type="containsText" dxfId="76" priority="82" operator="containsText" text="EN PROCESO">
      <formula>NOT(ISERROR(SEARCH("EN PROCESO",AM33)))</formula>
    </cfRule>
    <cfRule type="containsText" dxfId="75" priority="83" operator="containsText" text="TERMINADA EXTEMPORÁNEA">
      <formula>NOT(ISERROR(SEARCH("TERMINADA EXTEMPORÁNEA",AM33)))</formula>
    </cfRule>
    <cfRule type="containsText" dxfId="74" priority="84" operator="containsText" text="TERMINADA">
      <formula>NOT(ISERROR(SEARCH("TERMINADA",AM33)))</formula>
    </cfRule>
    <cfRule type="containsText" dxfId="73" priority="85" operator="containsText" text="SIN INICIAR">
      <formula>NOT(ISERROR(SEARCH("SIN INICIAR",AM33)))</formula>
    </cfRule>
    <cfRule type="containsText" dxfId="72" priority="86" operator="containsText" text="INCUMPLIDA">
      <formula>NOT(ISERROR(SEARCH("INCUMPLIDA",AM33)))</formula>
    </cfRule>
  </conditionalFormatting>
  <conditionalFormatting sqref="AM34">
    <cfRule type="containsText" dxfId="71" priority="77" operator="containsText" text="EN PROCESO">
      <formula>NOT(ISERROR(SEARCH("EN PROCESO",AM34)))</formula>
    </cfRule>
    <cfRule type="containsText" dxfId="70" priority="78" operator="containsText" text="TERMINADA EXTEMPORÁNEA">
      <formula>NOT(ISERROR(SEARCH("TERMINADA EXTEMPORÁNEA",AM34)))</formula>
    </cfRule>
    <cfRule type="containsText" dxfId="69" priority="79" operator="containsText" text="TERMINADA">
      <formula>NOT(ISERROR(SEARCH("TERMINADA",AM34)))</formula>
    </cfRule>
    <cfRule type="containsText" dxfId="68" priority="80" operator="containsText" text="SIN INICIAR">
      <formula>NOT(ISERROR(SEARCH("SIN INICIAR",AM34)))</formula>
    </cfRule>
    <cfRule type="containsText" dxfId="67" priority="81" operator="containsText" text="INCUMPLIDA">
      <formula>NOT(ISERROR(SEARCH("INCUMPLIDA",AM34)))</formula>
    </cfRule>
  </conditionalFormatting>
  <conditionalFormatting sqref="AM35">
    <cfRule type="containsText" dxfId="66" priority="72" operator="containsText" text="EN PROCESO">
      <formula>NOT(ISERROR(SEARCH("EN PROCESO",AM35)))</formula>
    </cfRule>
    <cfRule type="containsText" dxfId="65" priority="73" operator="containsText" text="TERMINADA EXTEMPORÁNEA">
      <formula>NOT(ISERROR(SEARCH("TERMINADA EXTEMPORÁNEA",AM35)))</formula>
    </cfRule>
    <cfRule type="containsText" dxfId="64" priority="74" operator="containsText" text="TERMINADA">
      <formula>NOT(ISERROR(SEARCH("TERMINADA",AM35)))</formula>
    </cfRule>
    <cfRule type="containsText" dxfId="63" priority="75" operator="containsText" text="SIN INICIAR">
      <formula>NOT(ISERROR(SEARCH("SIN INICIAR",AM35)))</formula>
    </cfRule>
    <cfRule type="containsText" dxfId="62" priority="76" operator="containsText" text="INCUMPLIDA">
      <formula>NOT(ISERROR(SEARCH("INCUMPLIDA",AM35)))</formula>
    </cfRule>
  </conditionalFormatting>
  <conditionalFormatting sqref="AM47">
    <cfRule type="containsText" dxfId="61" priority="67" operator="containsText" text="EN PROCESO">
      <formula>NOT(ISERROR(SEARCH("EN PROCESO",AM47)))</formula>
    </cfRule>
    <cfRule type="containsText" dxfId="60" priority="68" operator="containsText" text="TERMINADA EXTEMPORÁNEA">
      <formula>NOT(ISERROR(SEARCH("TERMINADA EXTEMPORÁNEA",AM47)))</formula>
    </cfRule>
    <cfRule type="containsText" dxfId="59" priority="69" operator="containsText" text="TERMINADA">
      <formula>NOT(ISERROR(SEARCH("TERMINADA",AM47)))</formula>
    </cfRule>
    <cfRule type="containsText" dxfId="58" priority="70" operator="containsText" text="SIN INICIAR">
      <formula>NOT(ISERROR(SEARCH("SIN INICIAR",AM47)))</formula>
    </cfRule>
    <cfRule type="containsText" dxfId="57" priority="71" operator="containsText" text="INCUMPLIDA">
      <formula>NOT(ISERROR(SEARCH("INCUMPLIDA",AM47)))</formula>
    </cfRule>
  </conditionalFormatting>
  <conditionalFormatting sqref="AM48">
    <cfRule type="containsText" dxfId="56" priority="62" operator="containsText" text="EN PROCESO">
      <formula>NOT(ISERROR(SEARCH("EN PROCESO",AM48)))</formula>
    </cfRule>
    <cfRule type="containsText" dxfId="55" priority="63" operator="containsText" text="TERMINADA EXTEMPORÁNEA">
      <formula>NOT(ISERROR(SEARCH("TERMINADA EXTEMPORÁNEA",AM48)))</formula>
    </cfRule>
    <cfRule type="containsText" dxfId="54" priority="64" operator="containsText" text="TERMINADA">
      <formula>NOT(ISERROR(SEARCH("TERMINADA",AM48)))</formula>
    </cfRule>
    <cfRule type="containsText" dxfId="53" priority="65" operator="containsText" text="SIN INICIAR">
      <formula>NOT(ISERROR(SEARCH("SIN INICIAR",AM48)))</formula>
    </cfRule>
    <cfRule type="containsText" dxfId="52" priority="66" operator="containsText" text="INCUMPLIDA">
      <formula>NOT(ISERROR(SEARCH("INCUMPLIDA",AM48)))</formula>
    </cfRule>
  </conditionalFormatting>
  <conditionalFormatting sqref="AG51 AN51">
    <cfRule type="containsText" dxfId="51" priority="61" stopIfTrue="1" operator="containsText" text="Fecha debe ser posterior a la">
      <formula>NOT(ISERROR(SEARCH("Fecha debe ser posterior a la",AG51)))</formula>
    </cfRule>
  </conditionalFormatting>
  <conditionalFormatting sqref="AM51">
    <cfRule type="containsText" dxfId="50" priority="56" operator="containsText" text="EN PROCESO">
      <formula>NOT(ISERROR(SEARCH("EN PROCESO",AM51)))</formula>
    </cfRule>
    <cfRule type="containsText" dxfId="49" priority="57" operator="containsText" text="TERMINADA EXTEMPORÁNEA">
      <formula>NOT(ISERROR(SEARCH("TERMINADA EXTEMPORÁNEA",AM51)))</formula>
    </cfRule>
    <cfRule type="containsText" dxfId="48" priority="58" operator="containsText" text="TERMINADA">
      <formula>NOT(ISERROR(SEARCH("TERMINADA",AM51)))</formula>
    </cfRule>
    <cfRule type="containsText" dxfId="47" priority="59" operator="containsText" text="SIN INICIAR">
      <formula>NOT(ISERROR(SEARCH("SIN INICIAR",AM51)))</formula>
    </cfRule>
    <cfRule type="containsText" dxfId="46" priority="60" operator="containsText" text="INCUMPLIDA">
      <formula>NOT(ISERROR(SEARCH("INCUMPLIDA",AM51)))</formula>
    </cfRule>
  </conditionalFormatting>
  <conditionalFormatting sqref="AM52">
    <cfRule type="containsText" dxfId="45" priority="51" operator="containsText" text="EN PROCESO">
      <formula>NOT(ISERROR(SEARCH("EN PROCESO",AM52)))</formula>
    </cfRule>
    <cfRule type="containsText" dxfId="44" priority="52" operator="containsText" text="TERMINADA EXTEMPORÁNEA">
      <formula>NOT(ISERROR(SEARCH("TERMINADA EXTEMPORÁNEA",AM52)))</formula>
    </cfRule>
    <cfRule type="containsText" dxfId="43" priority="53" operator="containsText" text="TERMINADA">
      <formula>NOT(ISERROR(SEARCH("TERMINADA",AM52)))</formula>
    </cfRule>
    <cfRule type="containsText" dxfId="42" priority="54" operator="containsText" text="SIN INICIAR">
      <formula>NOT(ISERROR(SEARCH("SIN INICIAR",AM52)))</formula>
    </cfRule>
    <cfRule type="containsText" dxfId="41" priority="55" operator="containsText" text="INCUMPLIDA">
      <formula>NOT(ISERROR(SEARCH("INCUMPLIDA",AM52)))</formula>
    </cfRule>
  </conditionalFormatting>
  <conditionalFormatting sqref="AM53">
    <cfRule type="containsText" dxfId="40" priority="46" operator="containsText" text="EN PROCESO">
      <formula>NOT(ISERROR(SEARCH("EN PROCESO",AM53)))</formula>
    </cfRule>
    <cfRule type="containsText" dxfId="39" priority="47" operator="containsText" text="TERMINADA EXTEMPORÁNEA">
      <formula>NOT(ISERROR(SEARCH("TERMINADA EXTEMPORÁNEA",AM53)))</formula>
    </cfRule>
    <cfRule type="containsText" dxfId="38" priority="48" operator="containsText" text="TERMINADA">
      <formula>NOT(ISERROR(SEARCH("TERMINADA",AM53)))</formula>
    </cfRule>
    <cfRule type="containsText" dxfId="37" priority="49" operator="containsText" text="SIN INICIAR">
      <formula>NOT(ISERROR(SEARCH("SIN INICIAR",AM53)))</formula>
    </cfRule>
    <cfRule type="containsText" dxfId="36" priority="50" operator="containsText" text="INCUMPLIDA">
      <formula>NOT(ISERROR(SEARCH("INCUMPLIDA",AM53)))</formula>
    </cfRule>
  </conditionalFormatting>
  <conditionalFormatting sqref="AM57">
    <cfRule type="containsText" dxfId="35" priority="41" operator="containsText" text="EN PROCESO">
      <formula>NOT(ISERROR(SEARCH("EN PROCESO",AM57)))</formula>
    </cfRule>
    <cfRule type="containsText" dxfId="34" priority="42" operator="containsText" text="TERMINADA EXTEMPORÁNEA">
      <formula>NOT(ISERROR(SEARCH("TERMINADA EXTEMPORÁNEA",AM57)))</formula>
    </cfRule>
    <cfRule type="containsText" dxfId="33" priority="43" operator="containsText" text="TERMINADA">
      <formula>NOT(ISERROR(SEARCH("TERMINADA",AM57)))</formula>
    </cfRule>
    <cfRule type="containsText" dxfId="32" priority="44" operator="containsText" text="SIN INICIAR">
      <formula>NOT(ISERROR(SEARCH("SIN INICIAR",AM57)))</formula>
    </cfRule>
    <cfRule type="containsText" dxfId="31" priority="45" operator="containsText" text="INCUMPLIDA">
      <formula>NOT(ISERROR(SEARCH("INCUMPLIDA",AM57)))</formula>
    </cfRule>
  </conditionalFormatting>
  <conditionalFormatting sqref="AM58">
    <cfRule type="containsText" dxfId="30" priority="36" operator="containsText" text="EN PROCESO">
      <formula>NOT(ISERROR(SEARCH("EN PROCESO",AM58)))</formula>
    </cfRule>
    <cfRule type="containsText" dxfId="29" priority="37" operator="containsText" text="TERMINADA EXTEMPORÁNEA">
      <formula>NOT(ISERROR(SEARCH("TERMINADA EXTEMPORÁNEA",AM58)))</formula>
    </cfRule>
    <cfRule type="containsText" dxfId="28" priority="38" operator="containsText" text="TERMINADA">
      <formula>NOT(ISERROR(SEARCH("TERMINADA",AM58)))</formula>
    </cfRule>
    <cfRule type="containsText" dxfId="27" priority="39" operator="containsText" text="SIN INICIAR">
      <formula>NOT(ISERROR(SEARCH("SIN INICIAR",AM58)))</formula>
    </cfRule>
    <cfRule type="containsText" dxfId="26" priority="40" operator="containsText" text="INCUMPLIDA">
      <formula>NOT(ISERROR(SEARCH("INCUMPLIDA",AM58)))</formula>
    </cfRule>
  </conditionalFormatting>
  <conditionalFormatting sqref="AM59:AM62 AM64:AM67 AM69:AM72 AM119 AM126:AM127">
    <cfRule type="containsText" dxfId="25" priority="31" operator="containsText" text="EN PROCESO">
      <formula>NOT(ISERROR(SEARCH("EN PROCESO",AM59)))</formula>
    </cfRule>
    <cfRule type="containsText" dxfId="24" priority="32" operator="containsText" text="TERMINADA EXTEMPORÁNEA">
      <formula>NOT(ISERROR(SEARCH("TERMINADA EXTEMPORÁNEA",AM59)))</formula>
    </cfRule>
    <cfRule type="containsText" dxfId="23" priority="33" operator="containsText" text="TERMINADA">
      <formula>NOT(ISERROR(SEARCH("TERMINADA",AM59)))</formula>
    </cfRule>
    <cfRule type="containsText" dxfId="22" priority="34" operator="containsText" text="SIN INICIAR">
      <formula>NOT(ISERROR(SEARCH("SIN INICIAR",AM59)))</formula>
    </cfRule>
    <cfRule type="containsText" dxfId="21" priority="35" operator="containsText" text="INCUMPLIDA">
      <formula>NOT(ISERROR(SEARCH("INCUMPLIDA",AM59)))</formula>
    </cfRule>
  </conditionalFormatting>
  <conditionalFormatting sqref="AN12">
    <cfRule type="containsText" dxfId="20" priority="25" stopIfTrue="1" operator="containsText" text="Fecha debe ser posterior a la">
      <formula>NOT(ISERROR(SEARCH("Fecha debe ser posterior a la",AN12)))</formula>
    </cfRule>
  </conditionalFormatting>
  <conditionalFormatting sqref="AG118">
    <cfRule type="containsText" dxfId="19" priority="24" stopIfTrue="1" operator="containsText" text="Fecha debe ser posterior a la">
      <formula>NOT(ISERROR(SEARCH("Fecha debe ser posterior a la",AG118)))</formula>
    </cfRule>
  </conditionalFormatting>
  <conditionalFormatting sqref="AN118">
    <cfRule type="containsText" dxfId="18" priority="23" stopIfTrue="1" operator="containsText" text="Fecha debe ser posterior a la">
      <formula>NOT(ISERROR(SEARCH("Fecha debe ser posterior a la",AN118)))</formula>
    </cfRule>
  </conditionalFormatting>
  <conditionalFormatting sqref="BK13">
    <cfRule type="cellIs" priority="20" operator="equal">
      <formula>" "</formula>
    </cfRule>
  </conditionalFormatting>
  <conditionalFormatting sqref="BK13">
    <cfRule type="containsText" dxfId="17" priority="21" stopIfTrue="1" operator="containsText" text="Cerrado">
      <formula>NOT(ISERROR(SEARCH("Cerrado",BK13)))</formula>
    </cfRule>
    <cfRule type="containsText" dxfId="16" priority="22" stopIfTrue="1" operator="containsText" text="Abierto">
      <formula>NOT(ISERROR(SEARCH("Abierto",BK13)))</formula>
    </cfRule>
  </conditionalFormatting>
  <conditionalFormatting sqref="BL13">
    <cfRule type="containsText" dxfId="15" priority="18" operator="containsText" text="CERRADA">
      <formula>NOT(ISERROR(SEARCH("CERRADA",BL13)))</formula>
    </cfRule>
    <cfRule type="containsText" dxfId="14" priority="19" operator="containsText" text="ABIERTA">
      <formula>NOT(ISERROR(SEARCH("ABIERTA",BL13)))</formula>
    </cfRule>
  </conditionalFormatting>
  <conditionalFormatting sqref="BK15">
    <cfRule type="cellIs" priority="15" operator="equal">
      <formula>" "</formula>
    </cfRule>
  </conditionalFormatting>
  <conditionalFormatting sqref="BK15">
    <cfRule type="containsText" dxfId="13" priority="16" stopIfTrue="1" operator="containsText" text="Cerrado">
      <formula>NOT(ISERROR(SEARCH("Cerrado",BK15)))</formula>
    </cfRule>
    <cfRule type="containsText" dxfId="12" priority="17" stopIfTrue="1" operator="containsText" text="Abierto">
      <formula>NOT(ISERROR(SEARCH("Abierto",BK15)))</formula>
    </cfRule>
  </conditionalFormatting>
  <conditionalFormatting sqref="BL15">
    <cfRule type="containsText" dxfId="11" priority="13" operator="containsText" text="CERRADA">
      <formula>NOT(ISERROR(SEARCH("CERRADA",BL15)))</formula>
    </cfRule>
    <cfRule type="containsText" dxfId="10" priority="14" operator="containsText" text="ABIERTA">
      <formula>NOT(ISERROR(SEARCH("ABIERTA",BL15)))</formula>
    </cfRule>
  </conditionalFormatting>
  <conditionalFormatting sqref="AN53">
    <cfRule type="containsText" dxfId="9" priority="12" stopIfTrue="1" operator="containsText" text="Fecha debe ser posterior a la">
      <formula>NOT(ISERROR(SEARCH("Fecha debe ser posterior a la",AN53)))</formula>
    </cfRule>
  </conditionalFormatting>
  <conditionalFormatting sqref="AN58">
    <cfRule type="containsText" dxfId="8" priority="11" stopIfTrue="1" operator="containsText" text="Fecha debe ser posterior a la">
      <formula>NOT(ISERROR(SEARCH("Fecha debe ser posterior a la",AN58)))</formula>
    </cfRule>
  </conditionalFormatting>
  <conditionalFormatting sqref="BK56">
    <cfRule type="cellIs" priority="8" operator="equal">
      <formula>" "</formula>
    </cfRule>
  </conditionalFormatting>
  <conditionalFormatting sqref="BK56">
    <cfRule type="containsText" dxfId="7" priority="9" stopIfTrue="1" operator="containsText" text="Cerrado">
      <formula>NOT(ISERROR(SEARCH("Cerrado",BK56)))</formula>
    </cfRule>
    <cfRule type="containsText" dxfId="6" priority="10" stopIfTrue="1" operator="containsText" text="Abierto">
      <formula>NOT(ISERROR(SEARCH("Abierto",BK56)))</formula>
    </cfRule>
  </conditionalFormatting>
  <conditionalFormatting sqref="BL56">
    <cfRule type="containsText" dxfId="5" priority="6" operator="containsText" text="CERRADA">
      <formula>NOT(ISERROR(SEARCH("CERRADA",BL56)))</formula>
    </cfRule>
    <cfRule type="containsText" dxfId="4" priority="7" operator="containsText" text="ABIERTA">
      <formula>NOT(ISERROR(SEARCH("ABIERTA",BL56)))</formula>
    </cfRule>
  </conditionalFormatting>
  <conditionalFormatting sqref="BK49">
    <cfRule type="cellIs" priority="3" operator="equal">
      <formula>" "</formula>
    </cfRule>
  </conditionalFormatting>
  <conditionalFormatting sqref="BK49">
    <cfRule type="containsText" dxfId="3" priority="4" stopIfTrue="1" operator="containsText" text="Cerrado">
      <formula>NOT(ISERROR(SEARCH("Cerrado",BK49)))</formula>
    </cfRule>
    <cfRule type="containsText" dxfId="2" priority="5" stopIfTrue="1" operator="containsText" text="Abierto">
      <formula>NOT(ISERROR(SEARCH("Abierto",BK49)))</formula>
    </cfRule>
  </conditionalFormatting>
  <conditionalFormatting sqref="BL49">
    <cfRule type="containsText" dxfId="1" priority="1" operator="containsText" text="CERRADA">
      <formula>NOT(ISERROR(SEARCH("CERRADA",BL49)))</formula>
    </cfRule>
    <cfRule type="containsText" dxfId="0" priority="2" operator="containsText" text="ABIERTA">
      <formula>NOT(ISERROR(SEARCH("ABIERTA",BL49)))</formula>
    </cfRule>
  </conditionalFormatting>
  <dataValidations disablePrompts="1" count="12">
    <dataValidation type="date" operator="greaterThan" allowBlank="1" showInputMessage="1" showErrorMessage="1" error="Fecha debe ser posterior a la de inicio (Columna U)" sqref="Q79:Q107 Q10">
      <formula1>P10</formula1>
    </dataValidation>
    <dataValidation type="date" operator="greaterThan" allowBlank="1" showInputMessage="1" showErrorMessage="1" sqref="B10 E79:E107 B79:B107">
      <formula1>36892</formula1>
    </dataValidation>
    <dataValidation type="date" operator="greaterThan" allowBlank="1" showInputMessage="1" showErrorMessage="1" error="Fecha debe ser posterior a la del hallazgo (Columna E)" sqref="P101:P107">
      <formula1>#REF!</formula1>
    </dataValidation>
    <dataValidation type="date" operator="greaterThan" allowBlank="1" showInputMessage="1" showErrorMessage="1" error="Fecha debe ser posterior a la del hallazgo (Columna E)" sqref="P79:P100">
      <formula1>F79</formula1>
    </dataValidation>
    <dataValidation type="list" allowBlank="1" showInputMessage="1" showErrorMessage="1" sqref="L118 O118 R118 C108:C127 H108:H113 H115:H116 H118:H120 H122:H124 H126:H127">
      <formula1>#REF!</formula1>
      <formula2>0</formula2>
    </dataValidation>
    <dataValidation type="date" operator="greaterThan" allowBlank="1" showInputMessage="1" showErrorMessage="1" error="Fecha debe ser posterior a la del hallazgo (Columna E)" sqref="O121:O124 P108:P124 P126:P127">
      <formula1>XEX108</formula1>
      <formula2>0</formula2>
    </dataValidation>
    <dataValidation type="date" operator="greaterThan" allowBlank="1" showInputMessage="1" showErrorMessage="1" error="Fecha debe ser posterior a la de inicio (Columna U)" sqref="Q108:Q124 Q126:Q127">
      <formula1>P108</formula1>
      <formula2>0</formula2>
    </dataValidation>
    <dataValidation type="date" operator="greaterThan" allowBlank="1" showInputMessage="1" showErrorMessage="1" sqref="B108:B127 E108:E127">
      <formula1>36892</formula1>
      <formula2>0</formula2>
    </dataValidation>
    <dataValidation type="date" operator="greaterThan" allowBlank="1" showInputMessage="1" showErrorMessage="1" error="Fecha debe ser posterior a la del hallazgo (Columna E)" sqref="P10">
      <formula1>E10</formula1>
    </dataValidation>
    <dataValidation type="date" operator="greaterThan" allowBlank="1" showInputMessage="1" showErrorMessage="1" error="Fecha debe ser posterior a la de inicio (Columna U)" sqref="AZ10:AZ127">
      <formula1>P10</formula1>
    </dataValidation>
    <dataValidation type="date" operator="greaterThan" allowBlank="1" showInputMessage="1" showErrorMessage="1" error="Fecha debe ser posterior a la de inicio (Columna U)" sqref="AP10:AP127">
      <formula1>P10</formula1>
    </dataValidation>
    <dataValidation type="date" operator="greaterThan" allowBlank="1" showInputMessage="1" showErrorMessage="1" error="Fecha debe ser posterior a la de inicio (Columna U)" sqref="AF10:AF127">
      <formula1>P10</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F85:F86" twoDigitTextYear="1"/>
    <ignoredError sqref="AK36 AK39:AL39 AK41 AL42 AK45:AL45 AK55:AL55 AK98:AM98" formula="1"/>
  </ignoredErrors>
  <drawing r:id="rId2"/>
  <extLst>
    <ext xmlns:x14="http://schemas.microsoft.com/office/spreadsheetml/2009/9/main" uri="{CCE6A557-97BC-4b89-ADB6-D9C93CAAB3DF}">
      <x14:dataValidations xmlns:xm="http://schemas.microsoft.com/office/excel/2006/main" disablePrompts="1" count="14">
        <x14:dataValidation type="list" allowBlank="1" showInputMessage="1" showErrorMessage="1">
          <x14:formula1>
            <xm:f>Datos!$C$2:$C$3</xm:f>
          </x14:formula1>
          <xm:sqref>C10</xm:sqref>
        </x14:dataValidation>
        <x14:dataValidation type="list" allowBlank="1" showInputMessage="1" showErrorMessage="1">
          <x14:formula1>
            <xm:f>Datos!$A$38:$A$66</xm:f>
          </x14:formula1>
          <xm:sqref>R68 R10:R11</xm:sqref>
        </x14:dataValidation>
        <x14:dataValidation type="list" allowBlank="1" showInputMessage="1" showErrorMessage="1">
          <x14:formula1>
            <xm:f>'Z:\2018\PM\PM_2018\I SEGUIMIENTO 2018\[CCSE-FT-019 PLAN DE MEJORAMIENTO_2018_OCI_CONSOLIDADO.xlsx]Datos.'!#REF!</xm:f>
          </x14:formula1>
          <xm:sqref>H107 L107 O107 R69:R107 C11:C78 O11:O78 H12:H78 L11:L100 R13:R67</xm:sqref>
        </x14:dataValidation>
        <x14:dataValidation type="list" allowBlank="1" showInputMessage="1" showErrorMessage="1">
          <x14:formula1>
            <xm:f>'Z:\2018\PM\PM_2018\[CCSE-FT-001 DERECHOS DE AUTOR.xlsx]Datos'!#REF!</xm:f>
          </x14:formula1>
          <xm:sqref>C101:C107 L101:L105 O101:O105</xm:sqref>
        </x14:dataValidation>
        <x14:dataValidation type="list" allowBlank="1" showInputMessage="1" showErrorMessage="1">
          <x14:formula1>
            <xm:f>'Z:\2018\PM\[Matriz_PM_CIC Planeación.xlsx]Datos'!#REF!</xm:f>
          </x14:formula1>
          <xm:sqref>C79:C100 O79:O100 H79:H106</xm:sqref>
        </x14:dataValidation>
        <x14:dataValidation type="list" allowBlank="1" showInputMessage="1" showErrorMessage="1">
          <x14:formula1>
            <xm:f>'C:\Users\gmoralesp\Downloads\[CCSE-FT-001 ADMIN.ACCIONES C.YP.-Sub.Admin Mayo32018.xlsx]Datos'!#REF!</xm:f>
          </x14:formula1>
          <xm:sqref>L106 O106</xm:sqref>
        </x14:dataValidation>
        <x14:dataValidation type="list" allowBlank="1" showInputMessage="1" showErrorMessage="1">
          <x14:formula1>
            <xm:f>Datos!$C$23:$C$33</xm:f>
          </x14:formula1>
          <xm:sqref>O10</xm:sqref>
        </x14:dataValidation>
        <x14:dataValidation type="list" allowBlank="1" showInputMessage="1" showErrorMessage="1">
          <x14:formula1>
            <xm:f>Datos!$A$2:$A$13</xm:f>
          </x14:formula1>
          <xm:sqref>H10:H11</xm:sqref>
        </x14:dataValidation>
        <x14:dataValidation type="list" allowBlank="1" showInputMessage="1" showErrorMessage="1">
          <x14:formula1>
            <xm:f>Datos!$C$11:$C$14</xm:f>
          </x14:formula1>
          <xm:sqref>L10</xm:sqref>
        </x14:dataValidation>
        <x14:dataValidation type="list" allowBlank="1" showInputMessage="1" showErrorMessage="1">
          <x14:formula1>
            <xm:f>Datos.!$M$3:$M$4</xm:f>
          </x14:formula1>
          <xm:sqref>U10:U107</xm:sqref>
        </x14:dataValidation>
        <x14:dataValidation type="list" allowBlank="1" showInputMessage="1" showErrorMessage="1">
          <x14:formula1>
            <xm:f>Datos.!$L$3:$L$24</xm:f>
          </x14:formula1>
          <xm:sqref>X10:X127 BB10:BB127 AR10:AR127</xm:sqref>
        </x14:dataValidation>
        <x14:dataValidation type="list" allowBlank="1" showInputMessage="1" showErrorMessage="1">
          <x14:formula1>
            <xm:f>Datos.!$O$3:$O$4</xm:f>
          </x14:formula1>
          <xm:sqref>BL10:BL127</xm:sqref>
        </x14:dataValidation>
        <x14:dataValidation type="list" allowBlank="1" showInputMessage="1" showErrorMessage="1">
          <x14:formula1>
            <xm:f>Datos.!$K$3:$K$13</xm:f>
          </x14:formula1>
          <xm:sqref>K10:K127</xm:sqref>
        </x14:dataValidation>
        <x14:dataValidation type="list" allowBlank="1" showInputMessage="1" showErrorMessage="1">
          <x14:formula1>
            <xm:f>Datos.!$R$3:$R$64</xm:f>
          </x14:formula1>
          <xm:sqref>AH10:AH127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55" zoomScaleNormal="100" workbookViewId="0">
      <selection activeCell="A71" sqref="A71"/>
    </sheetView>
  </sheetViews>
  <sheetFormatPr baseColWidth="10" defaultRowHeight="15" x14ac:dyDescent="0.25"/>
  <cols>
    <col min="1" max="1" width="54.42578125" customWidth="1"/>
    <col min="2" max="2" width="38.5703125" bestFit="1" customWidth="1"/>
    <col min="3" max="3" width="13.42578125" bestFit="1" customWidth="1"/>
    <col min="4" max="4" width="11" bestFit="1" customWidth="1"/>
    <col min="5" max="5" width="10.7109375" customWidth="1"/>
    <col min="6" max="6" width="16.7109375" bestFit="1" customWidth="1"/>
  </cols>
  <sheetData>
    <row r="1" spans="1:7" x14ac:dyDescent="0.25">
      <c r="A1" s="20" t="s">
        <v>107</v>
      </c>
      <c r="B1" s="20" t="s">
        <v>17</v>
      </c>
      <c r="C1" s="20" t="s">
        <v>124</v>
      </c>
      <c r="D1" s="20" t="s">
        <v>18</v>
      </c>
      <c r="E1" s="20" t="s">
        <v>19</v>
      </c>
      <c r="F1" s="21"/>
      <c r="G1" s="20" t="s">
        <v>121</v>
      </c>
    </row>
    <row r="2" spans="1:7" x14ac:dyDescent="0.25">
      <c r="A2" s="19" t="s">
        <v>108</v>
      </c>
      <c r="B2" s="19" t="s">
        <v>75</v>
      </c>
      <c r="C2" s="2" t="s">
        <v>20</v>
      </c>
      <c r="D2" s="5" t="s">
        <v>21</v>
      </c>
      <c r="E2" s="19" t="s">
        <v>22</v>
      </c>
      <c r="F2" s="5"/>
      <c r="G2" s="19" t="s">
        <v>122</v>
      </c>
    </row>
    <row r="3" spans="1:7" x14ac:dyDescent="0.25">
      <c r="A3" s="19" t="s">
        <v>109</v>
      </c>
      <c r="B3" s="19" t="s">
        <v>75</v>
      </c>
      <c r="C3" s="3" t="s">
        <v>23</v>
      </c>
      <c r="D3" s="5" t="s">
        <v>24</v>
      </c>
      <c r="E3" s="19" t="s">
        <v>41</v>
      </c>
      <c r="F3" s="5"/>
      <c r="G3" s="19" t="s">
        <v>123</v>
      </c>
    </row>
    <row r="4" spans="1:7" x14ac:dyDescent="0.25">
      <c r="A4" s="19" t="s">
        <v>110</v>
      </c>
      <c r="B4" s="19" t="s">
        <v>65</v>
      </c>
      <c r="C4" s="2"/>
      <c r="D4" s="2"/>
      <c r="E4" s="19" t="s">
        <v>119</v>
      </c>
      <c r="F4" s="5"/>
    </row>
    <row r="5" spans="1:7" x14ac:dyDescent="0.25">
      <c r="A5" s="19" t="s">
        <v>111</v>
      </c>
      <c r="B5" s="19" t="s">
        <v>65</v>
      </c>
      <c r="C5" s="2"/>
      <c r="D5" s="2"/>
      <c r="E5" s="19" t="s">
        <v>120</v>
      </c>
      <c r="F5" s="5"/>
    </row>
    <row r="6" spans="1:7" x14ac:dyDescent="0.25">
      <c r="A6" s="19" t="s">
        <v>112</v>
      </c>
      <c r="B6" s="19" t="s">
        <v>65</v>
      </c>
      <c r="C6" s="5"/>
      <c r="D6" s="2"/>
      <c r="E6" s="19" t="s">
        <v>90</v>
      </c>
      <c r="F6" s="5"/>
    </row>
    <row r="7" spans="1:7" x14ac:dyDescent="0.25">
      <c r="A7" s="19" t="s">
        <v>113</v>
      </c>
      <c r="B7" s="19" t="s">
        <v>65</v>
      </c>
      <c r="C7" s="5"/>
      <c r="D7" s="5"/>
      <c r="E7" s="19" t="s">
        <v>91</v>
      </c>
      <c r="F7" s="5"/>
    </row>
    <row r="8" spans="1:7" x14ac:dyDescent="0.25">
      <c r="A8" s="19" t="s">
        <v>114</v>
      </c>
      <c r="B8" s="19" t="s">
        <v>66</v>
      </c>
      <c r="C8" s="5"/>
      <c r="D8" s="5"/>
      <c r="E8" s="5"/>
      <c r="F8" s="5"/>
    </row>
    <row r="9" spans="1:7" x14ac:dyDescent="0.25">
      <c r="A9" s="19" t="s">
        <v>115</v>
      </c>
      <c r="B9" s="19" t="s">
        <v>70</v>
      </c>
      <c r="C9" s="5"/>
      <c r="D9" s="5"/>
      <c r="E9" s="5"/>
      <c r="F9" s="5"/>
    </row>
    <row r="10" spans="1:7" x14ac:dyDescent="0.25">
      <c r="A10" s="19" t="s">
        <v>116</v>
      </c>
      <c r="B10" s="19" t="s">
        <v>68</v>
      </c>
      <c r="C10" s="20" t="s">
        <v>125</v>
      </c>
      <c r="D10" s="20" t="s">
        <v>9</v>
      </c>
      <c r="E10" s="3"/>
      <c r="F10" s="5"/>
    </row>
    <row r="11" spans="1:7" x14ac:dyDescent="0.25">
      <c r="A11" s="19" t="s">
        <v>117</v>
      </c>
      <c r="B11" s="19" t="s">
        <v>68</v>
      </c>
      <c r="C11" s="3" t="s">
        <v>25</v>
      </c>
      <c r="D11" s="2" t="s">
        <v>26</v>
      </c>
      <c r="E11" s="5"/>
      <c r="F11" s="5"/>
    </row>
    <row r="12" spans="1:7" x14ac:dyDescent="0.25">
      <c r="A12" s="19" t="s">
        <v>515</v>
      </c>
      <c r="B12" s="19" t="s">
        <v>70</v>
      </c>
      <c r="C12" s="3" t="s">
        <v>27</v>
      </c>
      <c r="D12" s="2" t="s">
        <v>28</v>
      </c>
      <c r="E12" s="5"/>
      <c r="F12" s="5"/>
    </row>
    <row r="13" spans="1:7" x14ac:dyDescent="0.25">
      <c r="A13" s="19" t="s">
        <v>118</v>
      </c>
      <c r="B13" s="19" t="s">
        <v>76</v>
      </c>
      <c r="C13" s="3" t="s">
        <v>29</v>
      </c>
      <c r="D13" s="1"/>
      <c r="E13" s="3"/>
      <c r="F13" s="5"/>
    </row>
    <row r="14" spans="1:7" x14ac:dyDescent="0.25">
      <c r="A14" s="19"/>
      <c r="B14" s="19"/>
      <c r="C14" s="1" t="s">
        <v>62</v>
      </c>
      <c r="D14" s="1"/>
      <c r="E14" s="4"/>
      <c r="F14" s="1"/>
    </row>
    <row r="15" spans="1:7" x14ac:dyDescent="0.25">
      <c r="A15" s="19"/>
      <c r="B15" s="19"/>
      <c r="C15" s="1"/>
      <c r="D15" s="1"/>
      <c r="E15" s="4"/>
      <c r="F15" s="1"/>
    </row>
    <row r="16" spans="1:7" x14ac:dyDescent="0.25">
      <c r="A16" s="18"/>
      <c r="B16" s="8"/>
      <c r="C16" s="1"/>
      <c r="D16" s="1"/>
      <c r="E16" s="4"/>
      <c r="F16" s="1"/>
    </row>
    <row r="17" spans="1:6" x14ac:dyDescent="0.25">
      <c r="A17" s="18"/>
      <c r="B17" s="8"/>
      <c r="C17" s="1"/>
      <c r="D17" s="1"/>
      <c r="E17" s="4"/>
      <c r="F17" s="1"/>
    </row>
    <row r="18" spans="1:6" x14ac:dyDescent="0.25">
      <c r="A18" s="18"/>
      <c r="B18" s="8"/>
      <c r="C18" s="1"/>
      <c r="D18" s="1"/>
      <c r="E18" s="4"/>
      <c r="F18" s="1"/>
    </row>
    <row r="19" spans="1:6" x14ac:dyDescent="0.25">
      <c r="A19" s="18"/>
      <c r="B19" s="8"/>
      <c r="C19" s="1"/>
      <c r="D19" s="1"/>
      <c r="E19" s="4"/>
      <c r="F19" s="1"/>
    </row>
    <row r="20" spans="1:6" x14ac:dyDescent="0.25">
      <c r="A20" s="18"/>
      <c r="B20" s="8"/>
      <c r="C20" s="1"/>
      <c r="D20" s="1"/>
      <c r="E20" s="1"/>
      <c r="F20" s="1"/>
    </row>
    <row r="21" spans="1:6" x14ac:dyDescent="0.25">
      <c r="A21" s="18"/>
      <c r="B21" s="8"/>
      <c r="C21" s="1"/>
      <c r="D21" s="1"/>
      <c r="E21" s="1"/>
      <c r="F21" s="1"/>
    </row>
    <row r="22" spans="1:6" x14ac:dyDescent="0.25">
      <c r="A22" s="18"/>
      <c r="B22" s="8"/>
      <c r="C22" s="22" t="s">
        <v>36</v>
      </c>
      <c r="D22" s="1"/>
      <c r="E22" s="7"/>
      <c r="F22" s="2" t="s">
        <v>30</v>
      </c>
    </row>
    <row r="23" spans="1:6" x14ac:dyDescent="0.25">
      <c r="A23" s="18"/>
      <c r="B23" s="8"/>
      <c r="C23" s="17">
        <v>0.5</v>
      </c>
      <c r="D23" s="1"/>
      <c r="E23" s="9"/>
      <c r="F23" s="2" t="s">
        <v>31</v>
      </c>
    </row>
    <row r="24" spans="1:6" x14ac:dyDescent="0.25">
      <c r="A24" s="18"/>
      <c r="B24" s="8"/>
      <c r="C24" s="17">
        <v>0.55000000000000004</v>
      </c>
      <c r="D24" s="1"/>
      <c r="E24" s="10"/>
      <c r="F24" s="2" t="s">
        <v>32</v>
      </c>
    </row>
    <row r="25" spans="1:6" x14ac:dyDescent="0.25">
      <c r="A25" s="18"/>
      <c r="B25" s="8"/>
      <c r="C25" s="17">
        <v>0.6</v>
      </c>
      <c r="D25" s="1"/>
      <c r="E25" s="11"/>
      <c r="F25" s="6" t="s">
        <v>516</v>
      </c>
    </row>
    <row r="26" spans="1:6" x14ac:dyDescent="0.25">
      <c r="A26" s="18"/>
      <c r="B26" s="8"/>
      <c r="C26" s="17">
        <v>0.65</v>
      </c>
      <c r="D26" s="1"/>
      <c r="E26" s="13"/>
      <c r="F26" s="2" t="s">
        <v>33</v>
      </c>
    </row>
    <row r="27" spans="1:6" x14ac:dyDescent="0.25">
      <c r="A27" s="18"/>
      <c r="B27" s="8"/>
      <c r="C27" s="17">
        <v>0.7</v>
      </c>
      <c r="D27" s="1"/>
      <c r="E27" s="14"/>
      <c r="F27" s="2" t="s">
        <v>46</v>
      </c>
    </row>
    <row r="28" spans="1:6" x14ac:dyDescent="0.25">
      <c r="A28" s="18"/>
      <c r="B28" s="8"/>
      <c r="C28" s="17">
        <v>0.75</v>
      </c>
      <c r="D28" s="1"/>
      <c r="E28" s="15"/>
      <c r="F28" s="2" t="s">
        <v>34</v>
      </c>
    </row>
    <row r="29" spans="1:6" x14ac:dyDescent="0.25">
      <c r="A29" s="18"/>
      <c r="B29" s="8"/>
      <c r="C29" s="17">
        <v>0.8</v>
      </c>
      <c r="D29" s="1"/>
      <c r="E29" s="16"/>
      <c r="F29" s="2" t="s">
        <v>517</v>
      </c>
    </row>
    <row r="30" spans="1:6" x14ac:dyDescent="0.25">
      <c r="A30" s="18"/>
      <c r="B30" s="8"/>
      <c r="C30" s="17">
        <v>0.85</v>
      </c>
      <c r="D30" s="1"/>
      <c r="E30" s="12"/>
      <c r="F30" s="2" t="s">
        <v>35</v>
      </c>
    </row>
    <row r="31" spans="1:6" x14ac:dyDescent="0.25">
      <c r="A31" s="18"/>
      <c r="B31" s="8"/>
      <c r="C31" s="17">
        <v>0.9</v>
      </c>
      <c r="D31" s="1"/>
      <c r="E31" s="1"/>
      <c r="F31" s="1"/>
    </row>
    <row r="32" spans="1:6" x14ac:dyDescent="0.25">
      <c r="A32" s="18"/>
      <c r="B32" s="8"/>
      <c r="C32" s="17">
        <v>0.95</v>
      </c>
      <c r="D32" s="1"/>
      <c r="E32" s="1"/>
      <c r="F32" s="1"/>
    </row>
    <row r="33" spans="1:6" x14ac:dyDescent="0.25">
      <c r="A33" s="18"/>
      <c r="B33" s="8"/>
      <c r="C33" s="17">
        <v>1</v>
      </c>
      <c r="D33" s="1"/>
      <c r="E33" s="1"/>
      <c r="F33" s="1"/>
    </row>
    <row r="34" spans="1:6" x14ac:dyDescent="0.25">
      <c r="A34" s="18"/>
      <c r="B34" s="8"/>
    </row>
    <row r="35" spans="1:6" x14ac:dyDescent="0.25">
      <c r="A35" s="18"/>
      <c r="B35" s="8"/>
    </row>
    <row r="36" spans="1:6" x14ac:dyDescent="0.25">
      <c r="A36" s="18"/>
      <c r="B36" s="8"/>
    </row>
    <row r="37" spans="1:6" x14ac:dyDescent="0.25">
      <c r="A37" s="20" t="s">
        <v>12</v>
      </c>
      <c r="B37" s="20" t="s">
        <v>126</v>
      </c>
      <c r="C37" s="23"/>
    </row>
    <row r="38" spans="1:6" x14ac:dyDescent="0.25">
      <c r="A38" s="24" t="s">
        <v>77</v>
      </c>
      <c r="B38" s="19" t="s">
        <v>75</v>
      </c>
      <c r="C38" s="23"/>
    </row>
    <row r="39" spans="1:6" x14ac:dyDescent="0.25">
      <c r="A39" s="24" t="s">
        <v>78</v>
      </c>
      <c r="B39" s="19" t="s">
        <v>76</v>
      </c>
      <c r="C39" s="23"/>
    </row>
    <row r="40" spans="1:6" x14ac:dyDescent="0.25">
      <c r="A40" s="24" t="s">
        <v>46</v>
      </c>
      <c r="B40" s="19" t="s">
        <v>96</v>
      </c>
      <c r="C40" s="23"/>
    </row>
    <row r="41" spans="1:6" x14ac:dyDescent="0.25">
      <c r="A41" s="19" t="s">
        <v>79</v>
      </c>
      <c r="B41" s="19" t="s">
        <v>97</v>
      </c>
      <c r="C41" s="25"/>
    </row>
    <row r="42" spans="1:6" x14ac:dyDescent="0.25">
      <c r="A42" s="19" t="s">
        <v>80</v>
      </c>
      <c r="B42" s="19" t="s">
        <v>65</v>
      </c>
      <c r="C42" s="25"/>
    </row>
    <row r="43" spans="1:6" x14ac:dyDescent="0.25">
      <c r="A43" s="19" t="s">
        <v>82</v>
      </c>
      <c r="B43" s="19" t="s">
        <v>92</v>
      </c>
      <c r="C43" s="25"/>
    </row>
    <row r="44" spans="1:6" x14ac:dyDescent="0.25">
      <c r="A44" s="19" t="s">
        <v>83</v>
      </c>
      <c r="B44" s="19" t="s">
        <v>71</v>
      </c>
      <c r="C44" s="25"/>
    </row>
    <row r="45" spans="1:6" x14ac:dyDescent="0.25">
      <c r="A45" s="19" t="s">
        <v>84</v>
      </c>
      <c r="B45" s="19" t="s">
        <v>72</v>
      </c>
      <c r="C45" s="25"/>
    </row>
    <row r="46" spans="1:6" x14ac:dyDescent="0.25">
      <c r="A46" s="19" t="s">
        <v>85</v>
      </c>
      <c r="B46" s="19" t="s">
        <v>98</v>
      </c>
      <c r="C46" s="25"/>
    </row>
    <row r="47" spans="1:6" x14ac:dyDescent="0.25">
      <c r="A47" s="19" t="s">
        <v>127</v>
      </c>
      <c r="B47" s="19" t="s">
        <v>128</v>
      </c>
      <c r="C47" s="25"/>
    </row>
    <row r="48" spans="1:6" x14ac:dyDescent="0.25">
      <c r="A48" s="19" t="s">
        <v>81</v>
      </c>
      <c r="B48" s="19" t="s">
        <v>70</v>
      </c>
      <c r="C48" s="25"/>
    </row>
    <row r="49" spans="1:3" x14ac:dyDescent="0.25">
      <c r="A49" s="19" t="s">
        <v>129</v>
      </c>
      <c r="B49" s="19" t="s">
        <v>67</v>
      </c>
      <c r="C49" s="25"/>
    </row>
    <row r="50" spans="1:3" x14ac:dyDescent="0.25">
      <c r="A50" s="19" t="s">
        <v>130</v>
      </c>
      <c r="B50" s="19" t="s">
        <v>106</v>
      </c>
      <c r="C50" s="25"/>
    </row>
    <row r="51" spans="1:3" x14ac:dyDescent="0.25">
      <c r="A51" s="19" t="s">
        <v>87</v>
      </c>
      <c r="B51" s="19" t="s">
        <v>93</v>
      </c>
      <c r="C51" s="25"/>
    </row>
    <row r="52" spans="1:3" x14ac:dyDescent="0.25">
      <c r="A52" s="19" t="s">
        <v>47</v>
      </c>
      <c r="B52" s="19" t="s">
        <v>103</v>
      </c>
      <c r="C52" s="25"/>
    </row>
    <row r="53" spans="1:3" x14ac:dyDescent="0.25">
      <c r="A53" s="19" t="s">
        <v>45</v>
      </c>
      <c r="B53" s="19" t="s">
        <v>104</v>
      </c>
      <c r="C53" s="25"/>
    </row>
    <row r="54" spans="1:3" x14ac:dyDescent="0.25">
      <c r="A54" s="19" t="s">
        <v>88</v>
      </c>
      <c r="B54" s="19" t="s">
        <v>69</v>
      </c>
      <c r="C54" s="25"/>
    </row>
    <row r="55" spans="1:3" x14ac:dyDescent="0.25">
      <c r="A55" s="19" t="s">
        <v>89</v>
      </c>
      <c r="B55" s="19" t="s">
        <v>105</v>
      </c>
      <c r="C55" s="25"/>
    </row>
    <row r="56" spans="1:3" x14ac:dyDescent="0.25">
      <c r="A56" s="19" t="s">
        <v>86</v>
      </c>
      <c r="B56" s="19" t="s">
        <v>66</v>
      </c>
      <c r="C56" s="25"/>
    </row>
    <row r="57" spans="1:3" x14ac:dyDescent="0.25">
      <c r="A57" s="19" t="s">
        <v>42</v>
      </c>
      <c r="B57" s="19" t="s">
        <v>99</v>
      </c>
      <c r="C57" s="25"/>
    </row>
    <row r="58" spans="1:3" x14ac:dyDescent="0.25">
      <c r="A58" s="19" t="s">
        <v>43</v>
      </c>
      <c r="B58" s="19" t="s">
        <v>100</v>
      </c>
      <c r="C58" s="25"/>
    </row>
    <row r="59" spans="1:3" x14ac:dyDescent="0.25">
      <c r="A59" s="19" t="s">
        <v>44</v>
      </c>
      <c r="B59" s="19" t="s">
        <v>101</v>
      </c>
      <c r="C59" s="25"/>
    </row>
    <row r="60" spans="1:3" x14ac:dyDescent="0.25">
      <c r="A60" s="19" t="s">
        <v>131</v>
      </c>
      <c r="B60" s="19" t="s">
        <v>102</v>
      </c>
      <c r="C60" s="25"/>
    </row>
    <row r="61" spans="1:3" x14ac:dyDescent="0.25">
      <c r="A61" s="19" t="s">
        <v>132</v>
      </c>
      <c r="B61" s="19" t="s">
        <v>133</v>
      </c>
      <c r="C61" s="19" t="s">
        <v>134</v>
      </c>
    </row>
    <row r="62" spans="1:3" x14ac:dyDescent="0.25">
      <c r="A62" s="19" t="s">
        <v>135</v>
      </c>
      <c r="B62" s="19" t="s">
        <v>136</v>
      </c>
      <c r="C62" s="19" t="s">
        <v>137</v>
      </c>
    </row>
    <row r="63" spans="1:3" x14ac:dyDescent="0.25">
      <c r="A63" s="19" t="s">
        <v>138</v>
      </c>
      <c r="B63" s="19" t="s">
        <v>139</v>
      </c>
      <c r="C63" s="19" t="s">
        <v>140</v>
      </c>
    </row>
    <row r="64" spans="1:3" x14ac:dyDescent="0.25">
      <c r="A64" s="19" t="s">
        <v>141</v>
      </c>
      <c r="B64" s="19" t="s">
        <v>142</v>
      </c>
      <c r="C64" s="19" t="s">
        <v>143</v>
      </c>
    </row>
    <row r="65" spans="1:3" x14ac:dyDescent="0.25">
      <c r="A65" s="19" t="s">
        <v>144</v>
      </c>
      <c r="B65" s="19" t="s">
        <v>145</v>
      </c>
      <c r="C65" s="19" t="s">
        <v>146</v>
      </c>
    </row>
    <row r="66" spans="1:3" x14ac:dyDescent="0.25">
      <c r="A66" s="19" t="s">
        <v>147</v>
      </c>
      <c r="B66" s="19" t="s">
        <v>147</v>
      </c>
      <c r="C66" s="19"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4"/>
  <sheetViews>
    <sheetView topLeftCell="J39" workbookViewId="0">
      <selection activeCell="R1" sqref="R1"/>
    </sheetView>
  </sheetViews>
  <sheetFormatPr baseColWidth="10" defaultColWidth="11.42578125" defaultRowHeight="12.75" x14ac:dyDescent="0.2"/>
  <cols>
    <col min="1" max="1" width="1.42578125" style="27" customWidth="1"/>
    <col min="2" max="2" width="13.140625" style="26" customWidth="1"/>
    <col min="3" max="3" width="19.140625" style="27" customWidth="1"/>
    <col min="4" max="4" width="47.5703125" style="28" customWidth="1"/>
    <col min="5" max="5" width="18.85546875" style="27" customWidth="1"/>
    <col min="6" max="6" width="27.140625" style="27" customWidth="1"/>
    <col min="7" max="8" width="42.140625" style="29" customWidth="1"/>
    <col min="9" max="9" width="42.140625" style="30" customWidth="1"/>
    <col min="10" max="10" width="44.140625" style="26" customWidth="1"/>
    <col min="11" max="11" width="9.85546875" style="26" customWidth="1"/>
    <col min="12" max="12" width="16" style="26" customWidth="1"/>
    <col min="13" max="13" width="17.5703125" style="27" customWidth="1"/>
    <col min="14" max="14" width="27.28515625" style="27" customWidth="1"/>
    <col min="15" max="15" width="17.85546875" style="27" customWidth="1"/>
    <col min="16" max="17" width="11.42578125" style="27"/>
    <col min="18" max="18" width="14.140625" style="26" customWidth="1"/>
    <col min="19" max="16384" width="11.42578125" style="27"/>
  </cols>
  <sheetData>
    <row r="1" spans="2:18" x14ac:dyDescent="0.2">
      <c r="J1" s="31"/>
      <c r="K1" s="31"/>
      <c r="L1" s="31"/>
      <c r="M1" s="26"/>
    </row>
    <row r="2" spans="2:18" s="32" customFormat="1" x14ac:dyDescent="0.25">
      <c r="B2" s="32" t="s">
        <v>530</v>
      </c>
      <c r="C2" s="32" t="s">
        <v>531</v>
      </c>
      <c r="D2" s="32" t="s">
        <v>532</v>
      </c>
      <c r="E2" s="32" t="s">
        <v>533</v>
      </c>
      <c r="F2" s="32" t="s">
        <v>534</v>
      </c>
      <c r="G2" s="32" t="s">
        <v>535</v>
      </c>
      <c r="H2" s="32" t="s">
        <v>534</v>
      </c>
      <c r="I2" s="32" t="s">
        <v>536</v>
      </c>
      <c r="J2" s="33" t="s">
        <v>537</v>
      </c>
      <c r="K2" s="33" t="s">
        <v>63</v>
      </c>
      <c r="L2" s="33" t="s">
        <v>538</v>
      </c>
      <c r="M2" s="32" t="s">
        <v>539</v>
      </c>
      <c r="N2" s="32" t="s">
        <v>540</v>
      </c>
      <c r="O2" s="32" t="s">
        <v>541</v>
      </c>
      <c r="R2" s="33" t="s">
        <v>538</v>
      </c>
    </row>
    <row r="3" spans="2:18" x14ac:dyDescent="0.2">
      <c r="B3" s="26">
        <v>1</v>
      </c>
      <c r="C3" s="27" t="s">
        <v>542</v>
      </c>
      <c r="D3" s="34" t="s">
        <v>524</v>
      </c>
      <c r="E3" s="35" t="s">
        <v>25</v>
      </c>
      <c r="F3" s="35" t="s">
        <v>75</v>
      </c>
      <c r="G3" s="36" t="s">
        <v>77</v>
      </c>
      <c r="H3" s="35" t="s">
        <v>75</v>
      </c>
      <c r="I3" s="35" t="s">
        <v>75</v>
      </c>
      <c r="J3" s="31">
        <v>0.5</v>
      </c>
      <c r="K3" s="26">
        <v>0</v>
      </c>
      <c r="L3" s="26">
        <v>0</v>
      </c>
      <c r="M3" s="26" t="s">
        <v>529</v>
      </c>
      <c r="N3" s="27" t="s">
        <v>22</v>
      </c>
      <c r="O3" s="26" t="s">
        <v>756</v>
      </c>
      <c r="R3" s="26">
        <v>0</v>
      </c>
    </row>
    <row r="4" spans="2:18" x14ac:dyDescent="0.2">
      <c r="B4" s="26">
        <v>2</v>
      </c>
      <c r="C4" s="27" t="s">
        <v>20</v>
      </c>
      <c r="D4" s="34" t="s">
        <v>543</v>
      </c>
      <c r="E4" s="35" t="s">
        <v>27</v>
      </c>
      <c r="F4" s="35" t="s">
        <v>75</v>
      </c>
      <c r="G4" s="36" t="s">
        <v>78</v>
      </c>
      <c r="H4" s="35" t="s">
        <v>76</v>
      </c>
      <c r="I4" s="35" t="s">
        <v>76</v>
      </c>
      <c r="J4" s="31">
        <v>0.55000000000000004</v>
      </c>
      <c r="K4" s="37">
        <v>1</v>
      </c>
      <c r="L4" s="26">
        <v>0.5</v>
      </c>
      <c r="M4" s="26" t="s">
        <v>170</v>
      </c>
      <c r="N4" s="27" t="s">
        <v>544</v>
      </c>
      <c r="O4" s="26" t="s">
        <v>757</v>
      </c>
      <c r="R4" s="26">
        <v>0.5</v>
      </c>
    </row>
    <row r="5" spans="2:18" x14ac:dyDescent="0.2">
      <c r="B5" s="26">
        <v>3</v>
      </c>
      <c r="D5" s="38" t="s">
        <v>545</v>
      </c>
      <c r="E5" s="35" t="s">
        <v>29</v>
      </c>
      <c r="F5" s="35" t="s">
        <v>65</v>
      </c>
      <c r="G5" s="36" t="s">
        <v>46</v>
      </c>
      <c r="H5" s="35" t="s">
        <v>75</v>
      </c>
      <c r="I5" s="35" t="s">
        <v>546</v>
      </c>
      <c r="J5" s="31">
        <v>0.6</v>
      </c>
      <c r="K5" s="37">
        <v>2</v>
      </c>
      <c r="L5" s="37">
        <v>1</v>
      </c>
      <c r="M5" s="26"/>
      <c r="N5" s="27" t="s">
        <v>547</v>
      </c>
      <c r="R5" s="26">
        <v>1</v>
      </c>
    </row>
    <row r="6" spans="2:18" x14ac:dyDescent="0.2">
      <c r="B6" s="26">
        <v>4</v>
      </c>
      <c r="D6" s="34" t="s">
        <v>548</v>
      </c>
      <c r="E6" s="39" t="s">
        <v>62</v>
      </c>
      <c r="F6" s="35" t="s">
        <v>65</v>
      </c>
      <c r="G6" s="36" t="s">
        <v>79</v>
      </c>
      <c r="H6" s="35" t="s">
        <v>75</v>
      </c>
      <c r="I6" s="35" t="s">
        <v>97</v>
      </c>
      <c r="J6" s="31">
        <v>0.65</v>
      </c>
      <c r="K6" s="37">
        <v>3</v>
      </c>
      <c r="L6" s="37">
        <v>2</v>
      </c>
      <c r="M6" s="26"/>
      <c r="N6" s="27" t="s">
        <v>549</v>
      </c>
      <c r="R6" s="26">
        <v>2</v>
      </c>
    </row>
    <row r="7" spans="2:18" x14ac:dyDescent="0.2">
      <c r="B7" s="26">
        <v>5</v>
      </c>
      <c r="D7" s="34" t="s">
        <v>526</v>
      </c>
      <c r="F7" s="35" t="s">
        <v>65</v>
      </c>
      <c r="G7" s="36" t="s">
        <v>80</v>
      </c>
      <c r="H7" s="35" t="s">
        <v>65</v>
      </c>
      <c r="I7" s="35" t="s">
        <v>65</v>
      </c>
      <c r="J7" s="31">
        <v>0.7</v>
      </c>
      <c r="K7" s="37">
        <v>4</v>
      </c>
      <c r="L7" s="37">
        <v>3</v>
      </c>
      <c r="M7" s="26"/>
      <c r="N7" s="27" t="s">
        <v>550</v>
      </c>
      <c r="R7" s="26">
        <v>3</v>
      </c>
    </row>
    <row r="8" spans="2:18" x14ac:dyDescent="0.2">
      <c r="B8" s="26">
        <v>6</v>
      </c>
      <c r="D8" s="34" t="s">
        <v>525</v>
      </c>
      <c r="F8" s="35" t="s">
        <v>65</v>
      </c>
      <c r="G8" s="36" t="s">
        <v>81</v>
      </c>
      <c r="H8" s="36" t="s">
        <v>70</v>
      </c>
      <c r="I8" s="36" t="s">
        <v>70</v>
      </c>
      <c r="J8" s="31">
        <v>0.75</v>
      </c>
      <c r="K8" s="37">
        <v>5</v>
      </c>
      <c r="L8" s="37">
        <v>4</v>
      </c>
      <c r="M8" s="26"/>
      <c r="N8" s="27" t="s">
        <v>120</v>
      </c>
      <c r="R8" s="26">
        <v>4</v>
      </c>
    </row>
    <row r="9" spans="2:18" x14ac:dyDescent="0.2">
      <c r="B9" s="26">
        <v>7</v>
      </c>
      <c r="D9" s="34" t="s">
        <v>521</v>
      </c>
      <c r="F9" s="35" t="s">
        <v>66</v>
      </c>
      <c r="G9" s="36" t="s">
        <v>82</v>
      </c>
      <c r="H9" s="35" t="s">
        <v>65</v>
      </c>
      <c r="I9" s="36" t="s">
        <v>92</v>
      </c>
      <c r="J9" s="31">
        <v>0.8</v>
      </c>
      <c r="K9" s="37">
        <v>6</v>
      </c>
      <c r="L9" s="37">
        <v>5</v>
      </c>
      <c r="M9" s="26"/>
      <c r="R9" s="26">
        <v>5</v>
      </c>
    </row>
    <row r="10" spans="2:18" x14ac:dyDescent="0.2">
      <c r="B10" s="26">
        <v>8</v>
      </c>
      <c r="D10" s="34" t="s">
        <v>551</v>
      </c>
      <c r="F10" s="36" t="s">
        <v>70</v>
      </c>
      <c r="G10" s="36" t="s">
        <v>83</v>
      </c>
      <c r="H10" s="35" t="s">
        <v>65</v>
      </c>
      <c r="I10" s="35" t="s">
        <v>71</v>
      </c>
      <c r="J10" s="31">
        <v>0.85</v>
      </c>
      <c r="K10" s="37">
        <v>7</v>
      </c>
      <c r="L10" s="37">
        <v>6</v>
      </c>
      <c r="M10" s="26"/>
      <c r="R10" s="26">
        <v>6</v>
      </c>
    </row>
    <row r="11" spans="2:18" ht="12.75" customHeight="1" x14ac:dyDescent="0.2">
      <c r="B11" s="26">
        <v>9</v>
      </c>
      <c r="D11" s="38" t="s">
        <v>522</v>
      </c>
      <c r="F11" s="36" t="s">
        <v>68</v>
      </c>
      <c r="G11" s="36" t="s">
        <v>84</v>
      </c>
      <c r="H11" s="35" t="s">
        <v>65</v>
      </c>
      <c r="I11" s="35" t="s">
        <v>72</v>
      </c>
      <c r="J11" s="31">
        <v>0.9</v>
      </c>
      <c r="K11" s="37">
        <v>8</v>
      </c>
      <c r="L11" s="37">
        <v>7</v>
      </c>
      <c r="M11" s="26"/>
      <c r="R11" s="26">
        <v>7</v>
      </c>
    </row>
    <row r="12" spans="2:18" x14ac:dyDescent="0.2">
      <c r="B12" s="26">
        <v>10</v>
      </c>
      <c r="D12" s="34" t="s">
        <v>523</v>
      </c>
      <c r="F12" s="36" t="s">
        <v>68</v>
      </c>
      <c r="G12" s="36" t="s">
        <v>85</v>
      </c>
      <c r="H12" s="35" t="s">
        <v>65</v>
      </c>
      <c r="I12" s="36" t="s">
        <v>552</v>
      </c>
      <c r="J12" s="31">
        <v>0.95</v>
      </c>
      <c r="K12" s="37">
        <v>9</v>
      </c>
      <c r="L12" s="37">
        <v>8</v>
      </c>
      <c r="M12" s="26"/>
      <c r="R12" s="26">
        <v>8</v>
      </c>
    </row>
    <row r="13" spans="2:18" x14ac:dyDescent="0.2">
      <c r="B13" s="26">
        <v>11</v>
      </c>
      <c r="D13" s="34" t="s">
        <v>553</v>
      </c>
      <c r="F13" s="36" t="s">
        <v>70</v>
      </c>
      <c r="G13" s="36" t="s">
        <v>554</v>
      </c>
      <c r="H13" s="36" t="s">
        <v>70</v>
      </c>
      <c r="I13" s="36" t="s">
        <v>67</v>
      </c>
      <c r="J13" s="31">
        <v>1</v>
      </c>
      <c r="K13" s="37">
        <v>10</v>
      </c>
      <c r="L13" s="37">
        <v>9</v>
      </c>
      <c r="M13" s="26"/>
      <c r="R13" s="26">
        <v>9</v>
      </c>
    </row>
    <row r="14" spans="2:18" x14ac:dyDescent="0.2">
      <c r="B14" s="26">
        <v>12</v>
      </c>
      <c r="D14" s="38" t="s">
        <v>520</v>
      </c>
      <c r="F14" s="35" t="s">
        <v>76</v>
      </c>
      <c r="G14" s="36" t="s">
        <v>86</v>
      </c>
      <c r="H14" s="36" t="s">
        <v>66</v>
      </c>
      <c r="I14" s="36" t="s">
        <v>66</v>
      </c>
      <c r="J14" s="31"/>
      <c r="K14" s="37"/>
      <c r="L14" s="37">
        <v>10</v>
      </c>
      <c r="M14" s="26"/>
      <c r="R14" s="26">
        <v>10</v>
      </c>
    </row>
    <row r="15" spans="2:18" ht="15" customHeight="1" x14ac:dyDescent="0.2">
      <c r="B15" s="26">
        <v>13</v>
      </c>
      <c r="D15" s="38" t="s">
        <v>555</v>
      </c>
      <c r="F15" s="35" t="s">
        <v>75</v>
      </c>
      <c r="G15" s="36" t="s">
        <v>87</v>
      </c>
      <c r="H15" s="36" t="s">
        <v>68</v>
      </c>
      <c r="I15" s="36" t="s">
        <v>68</v>
      </c>
      <c r="J15" s="31"/>
      <c r="K15" s="37"/>
      <c r="L15" s="37">
        <v>11</v>
      </c>
      <c r="M15" s="26"/>
      <c r="R15" s="26">
        <v>11</v>
      </c>
    </row>
    <row r="16" spans="2:18" ht="14.25" customHeight="1" x14ac:dyDescent="0.2">
      <c r="B16" s="26">
        <v>14</v>
      </c>
      <c r="D16" s="38" t="s">
        <v>556</v>
      </c>
      <c r="F16" s="35" t="s">
        <v>65</v>
      </c>
      <c r="G16" s="36" t="s">
        <v>42</v>
      </c>
      <c r="H16" s="36" t="s">
        <v>66</v>
      </c>
      <c r="I16" s="35" t="s">
        <v>557</v>
      </c>
      <c r="J16" s="31"/>
      <c r="K16" s="37"/>
      <c r="L16" s="37">
        <v>12</v>
      </c>
      <c r="M16" s="26"/>
      <c r="R16" s="26">
        <v>12</v>
      </c>
    </row>
    <row r="17" spans="2:18" x14ac:dyDescent="0.2">
      <c r="B17" s="26">
        <v>15</v>
      </c>
      <c r="G17" s="36" t="s">
        <v>43</v>
      </c>
      <c r="H17" s="36" t="s">
        <v>66</v>
      </c>
      <c r="I17" s="36" t="s">
        <v>558</v>
      </c>
      <c r="J17" s="31"/>
      <c r="K17" s="37"/>
      <c r="L17" s="37">
        <v>13</v>
      </c>
      <c r="M17" s="26"/>
      <c r="R17" s="26">
        <v>13</v>
      </c>
    </row>
    <row r="18" spans="2:18" x14ac:dyDescent="0.2">
      <c r="B18" s="26">
        <v>16</v>
      </c>
      <c r="G18" s="36" t="s">
        <v>44</v>
      </c>
      <c r="H18" s="36" t="s">
        <v>66</v>
      </c>
      <c r="I18" s="36" t="s">
        <v>559</v>
      </c>
      <c r="J18" s="31"/>
      <c r="K18" s="37"/>
      <c r="L18" s="37">
        <v>14</v>
      </c>
      <c r="M18" s="26"/>
      <c r="R18" s="26">
        <v>14</v>
      </c>
    </row>
    <row r="19" spans="2:18" x14ac:dyDescent="0.2">
      <c r="B19" s="26">
        <v>17</v>
      </c>
      <c r="G19" s="36" t="s">
        <v>560</v>
      </c>
      <c r="H19" s="36" t="s">
        <v>66</v>
      </c>
      <c r="I19" s="36" t="s">
        <v>561</v>
      </c>
      <c r="J19" s="31"/>
      <c r="K19" s="37"/>
      <c r="L19" s="37">
        <v>15</v>
      </c>
      <c r="M19" s="26"/>
      <c r="R19" s="26">
        <v>15</v>
      </c>
    </row>
    <row r="20" spans="2:18" x14ac:dyDescent="0.2">
      <c r="B20" s="26">
        <v>18</v>
      </c>
      <c r="G20" s="36" t="s">
        <v>47</v>
      </c>
      <c r="H20" s="36" t="s">
        <v>68</v>
      </c>
      <c r="I20" s="36" t="s">
        <v>562</v>
      </c>
      <c r="J20" s="31"/>
      <c r="K20" s="37"/>
      <c r="L20" s="37">
        <v>16</v>
      </c>
      <c r="M20" s="26"/>
      <c r="R20" s="26">
        <v>16</v>
      </c>
    </row>
    <row r="21" spans="2:18" x14ac:dyDescent="0.2">
      <c r="B21" s="26">
        <v>19</v>
      </c>
      <c r="G21" s="36" t="s">
        <v>45</v>
      </c>
      <c r="H21" s="36" t="s">
        <v>68</v>
      </c>
      <c r="I21" s="36" t="s">
        <v>563</v>
      </c>
      <c r="J21" s="31"/>
      <c r="K21" s="37"/>
      <c r="L21" s="37">
        <v>17</v>
      </c>
      <c r="M21" s="26"/>
      <c r="R21" s="26">
        <v>17</v>
      </c>
    </row>
    <row r="22" spans="2:18" x14ac:dyDescent="0.2">
      <c r="B22" s="26">
        <v>20</v>
      </c>
      <c r="G22" s="36" t="s">
        <v>88</v>
      </c>
      <c r="H22" s="36" t="s">
        <v>68</v>
      </c>
      <c r="I22" s="36" t="s">
        <v>69</v>
      </c>
      <c r="J22" s="31"/>
      <c r="K22" s="37"/>
      <c r="L22" s="37">
        <v>18</v>
      </c>
      <c r="M22" s="26"/>
      <c r="R22" s="26">
        <v>18</v>
      </c>
    </row>
    <row r="23" spans="2:18" x14ac:dyDescent="0.2">
      <c r="B23" s="26">
        <v>21</v>
      </c>
      <c r="G23" s="36" t="s">
        <v>130</v>
      </c>
      <c r="H23" s="36" t="s">
        <v>70</v>
      </c>
      <c r="I23" s="36" t="s">
        <v>106</v>
      </c>
      <c r="K23" s="37"/>
      <c r="L23" s="37">
        <v>19</v>
      </c>
      <c r="R23" s="26">
        <v>19</v>
      </c>
    </row>
    <row r="24" spans="2:18" x14ac:dyDescent="0.2">
      <c r="B24" s="26">
        <v>22</v>
      </c>
      <c r="G24" s="36" t="s">
        <v>564</v>
      </c>
      <c r="H24" s="36" t="s">
        <v>68</v>
      </c>
      <c r="I24" s="35" t="s">
        <v>565</v>
      </c>
      <c r="K24" s="37"/>
      <c r="L24" s="37">
        <v>20</v>
      </c>
      <c r="R24" s="26">
        <v>20</v>
      </c>
    </row>
    <row r="25" spans="2:18" x14ac:dyDescent="0.2">
      <c r="B25" s="26">
        <v>23</v>
      </c>
      <c r="K25" s="37"/>
      <c r="L25" s="37"/>
      <c r="R25" s="26">
        <v>21</v>
      </c>
    </row>
    <row r="26" spans="2:18" x14ac:dyDescent="0.2">
      <c r="B26" s="26">
        <v>24</v>
      </c>
      <c r="K26" s="37"/>
      <c r="L26" s="37"/>
      <c r="R26" s="26">
        <v>22</v>
      </c>
    </row>
    <row r="27" spans="2:18" x14ac:dyDescent="0.2">
      <c r="B27" s="26">
        <v>25</v>
      </c>
      <c r="D27" s="32" t="s">
        <v>532</v>
      </c>
      <c r="E27" s="32" t="s">
        <v>534</v>
      </c>
      <c r="G27" s="40" t="s">
        <v>566</v>
      </c>
      <c r="H27" s="32" t="s">
        <v>534</v>
      </c>
      <c r="I27" s="40" t="s">
        <v>567</v>
      </c>
      <c r="K27" s="37"/>
      <c r="L27" s="37"/>
      <c r="R27" s="26">
        <v>23</v>
      </c>
    </row>
    <row r="28" spans="2:18" x14ac:dyDescent="0.2">
      <c r="B28" s="26">
        <v>26</v>
      </c>
      <c r="D28" s="34" t="s">
        <v>524</v>
      </c>
      <c r="E28" s="35" t="s">
        <v>75</v>
      </c>
      <c r="G28" s="24" t="s">
        <v>77</v>
      </c>
      <c r="H28" s="35" t="s">
        <v>75</v>
      </c>
      <c r="I28" s="19" t="s">
        <v>75</v>
      </c>
      <c r="J28" s="24" t="s">
        <v>77</v>
      </c>
      <c r="K28" s="19" t="s">
        <v>75</v>
      </c>
      <c r="L28" s="37"/>
      <c r="R28" s="26">
        <v>24</v>
      </c>
    </row>
    <row r="29" spans="2:18" x14ac:dyDescent="0.2">
      <c r="B29" s="26">
        <v>27</v>
      </c>
      <c r="D29" s="34" t="s">
        <v>543</v>
      </c>
      <c r="E29" s="35" t="s">
        <v>75</v>
      </c>
      <c r="G29" s="24" t="s">
        <v>78</v>
      </c>
      <c r="H29" s="35" t="s">
        <v>76</v>
      </c>
      <c r="I29" s="19" t="s">
        <v>76</v>
      </c>
      <c r="J29" s="24" t="s">
        <v>78</v>
      </c>
      <c r="K29" s="19" t="s">
        <v>76</v>
      </c>
      <c r="L29" s="37"/>
      <c r="R29" s="26">
        <v>25</v>
      </c>
    </row>
    <row r="30" spans="2:18" x14ac:dyDescent="0.2">
      <c r="B30" s="26">
        <v>28</v>
      </c>
      <c r="D30" s="38" t="s">
        <v>545</v>
      </c>
      <c r="E30" s="35" t="s">
        <v>65</v>
      </c>
      <c r="G30" s="24" t="s">
        <v>46</v>
      </c>
      <c r="H30" s="35" t="s">
        <v>75</v>
      </c>
      <c r="I30" s="19" t="s">
        <v>546</v>
      </c>
      <c r="J30" s="24" t="s">
        <v>46</v>
      </c>
      <c r="K30" s="19" t="s">
        <v>546</v>
      </c>
      <c r="L30" s="37"/>
      <c r="R30" s="26">
        <v>26</v>
      </c>
    </row>
    <row r="31" spans="2:18" x14ac:dyDescent="0.2">
      <c r="B31" s="26">
        <v>29</v>
      </c>
      <c r="D31" s="34" t="s">
        <v>548</v>
      </c>
      <c r="E31" s="35" t="s">
        <v>65</v>
      </c>
      <c r="G31" s="19" t="s">
        <v>79</v>
      </c>
      <c r="H31" s="35" t="s">
        <v>75</v>
      </c>
      <c r="I31" s="19" t="s">
        <v>97</v>
      </c>
      <c r="J31" s="19" t="s">
        <v>79</v>
      </c>
      <c r="K31" s="19" t="s">
        <v>97</v>
      </c>
      <c r="L31" s="37"/>
      <c r="R31" s="26">
        <v>27</v>
      </c>
    </row>
    <row r="32" spans="2:18" x14ac:dyDescent="0.2">
      <c r="B32" s="26">
        <v>30</v>
      </c>
      <c r="D32" s="34" t="s">
        <v>526</v>
      </c>
      <c r="E32" s="35" t="s">
        <v>65</v>
      </c>
      <c r="G32" s="19" t="s">
        <v>80</v>
      </c>
      <c r="H32" s="35" t="s">
        <v>65</v>
      </c>
      <c r="I32" s="19" t="s">
        <v>65</v>
      </c>
      <c r="J32" s="19" t="s">
        <v>80</v>
      </c>
      <c r="K32" s="19" t="s">
        <v>65</v>
      </c>
      <c r="L32" s="37"/>
      <c r="R32" s="26">
        <v>28</v>
      </c>
    </row>
    <row r="33" spans="4:18" x14ac:dyDescent="0.2">
      <c r="D33" s="34" t="s">
        <v>525</v>
      </c>
      <c r="E33" s="35" t="s">
        <v>65</v>
      </c>
      <c r="G33" s="19" t="s">
        <v>82</v>
      </c>
      <c r="H33" s="35" t="s">
        <v>65</v>
      </c>
      <c r="I33" s="19" t="s">
        <v>92</v>
      </c>
      <c r="J33" s="19" t="s">
        <v>82</v>
      </c>
      <c r="K33" s="19" t="s">
        <v>92</v>
      </c>
      <c r="R33" s="26">
        <v>29</v>
      </c>
    </row>
    <row r="34" spans="4:18" x14ac:dyDescent="0.2">
      <c r="D34" s="34" t="s">
        <v>521</v>
      </c>
      <c r="E34" s="35" t="s">
        <v>66</v>
      </c>
      <c r="G34" s="19" t="s">
        <v>83</v>
      </c>
      <c r="H34" s="35" t="s">
        <v>65</v>
      </c>
      <c r="I34" s="19" t="s">
        <v>71</v>
      </c>
      <c r="J34" s="19" t="s">
        <v>83</v>
      </c>
      <c r="K34" s="19" t="s">
        <v>71</v>
      </c>
      <c r="R34" s="26">
        <v>30</v>
      </c>
    </row>
    <row r="35" spans="4:18" x14ac:dyDescent="0.2">
      <c r="D35" s="34" t="s">
        <v>551</v>
      </c>
      <c r="E35" s="36" t="s">
        <v>70</v>
      </c>
      <c r="G35" s="19" t="s">
        <v>84</v>
      </c>
      <c r="H35" s="35" t="s">
        <v>65</v>
      </c>
      <c r="I35" s="19" t="s">
        <v>72</v>
      </c>
      <c r="J35" s="19" t="s">
        <v>84</v>
      </c>
      <c r="K35" s="19" t="s">
        <v>72</v>
      </c>
      <c r="R35" s="26">
        <v>31</v>
      </c>
    </row>
    <row r="36" spans="4:18" x14ac:dyDescent="0.2">
      <c r="D36" s="38" t="s">
        <v>522</v>
      </c>
      <c r="E36" s="36" t="s">
        <v>68</v>
      </c>
      <c r="G36" s="19" t="s">
        <v>85</v>
      </c>
      <c r="H36" s="35" t="s">
        <v>65</v>
      </c>
      <c r="I36" s="19" t="s">
        <v>552</v>
      </c>
      <c r="J36" s="19" t="s">
        <v>85</v>
      </c>
      <c r="K36" s="19" t="s">
        <v>552</v>
      </c>
      <c r="R36" s="26">
        <v>32</v>
      </c>
    </row>
    <row r="37" spans="4:18" x14ac:dyDescent="0.2">
      <c r="D37" s="34" t="s">
        <v>523</v>
      </c>
      <c r="E37" s="36" t="s">
        <v>68</v>
      </c>
      <c r="G37" s="19" t="s">
        <v>81</v>
      </c>
      <c r="H37" s="35" t="s">
        <v>70</v>
      </c>
      <c r="I37" s="19" t="s">
        <v>70</v>
      </c>
      <c r="J37" s="19" t="s">
        <v>81</v>
      </c>
      <c r="K37" s="19" t="s">
        <v>70</v>
      </c>
      <c r="R37" s="26">
        <v>33</v>
      </c>
    </row>
    <row r="38" spans="4:18" x14ac:dyDescent="0.2">
      <c r="D38" s="34" t="s">
        <v>553</v>
      </c>
      <c r="E38" s="36" t="s">
        <v>70</v>
      </c>
      <c r="G38" s="19" t="s">
        <v>129</v>
      </c>
      <c r="H38" s="36" t="s">
        <v>70</v>
      </c>
      <c r="I38" s="19" t="s">
        <v>67</v>
      </c>
      <c r="J38" s="19" t="s">
        <v>129</v>
      </c>
      <c r="K38" s="19" t="s">
        <v>67</v>
      </c>
      <c r="R38" s="26">
        <v>34</v>
      </c>
    </row>
    <row r="39" spans="4:18" x14ac:dyDescent="0.2">
      <c r="D39" s="38" t="s">
        <v>520</v>
      </c>
      <c r="E39" s="35" t="s">
        <v>76</v>
      </c>
      <c r="G39" s="19" t="s">
        <v>130</v>
      </c>
      <c r="H39" s="36" t="s">
        <v>70</v>
      </c>
      <c r="I39" s="19" t="s">
        <v>106</v>
      </c>
      <c r="J39" s="19" t="s">
        <v>130</v>
      </c>
      <c r="K39" s="19" t="s">
        <v>106</v>
      </c>
      <c r="R39" s="26">
        <v>35</v>
      </c>
    </row>
    <row r="40" spans="4:18" x14ac:dyDescent="0.2">
      <c r="D40" s="38" t="s">
        <v>555</v>
      </c>
      <c r="E40" s="35" t="s">
        <v>75</v>
      </c>
      <c r="G40" s="19" t="s">
        <v>87</v>
      </c>
      <c r="H40" s="36" t="s">
        <v>68</v>
      </c>
      <c r="I40" s="19" t="s">
        <v>93</v>
      </c>
      <c r="J40" s="19" t="s">
        <v>87</v>
      </c>
      <c r="K40" s="19" t="s">
        <v>93</v>
      </c>
      <c r="R40" s="26">
        <v>36</v>
      </c>
    </row>
    <row r="41" spans="4:18" x14ac:dyDescent="0.2">
      <c r="D41" s="38" t="s">
        <v>556</v>
      </c>
      <c r="E41" s="35" t="s">
        <v>65</v>
      </c>
      <c r="G41" s="19" t="s">
        <v>47</v>
      </c>
      <c r="H41" s="36" t="s">
        <v>68</v>
      </c>
      <c r="I41" s="19" t="s">
        <v>568</v>
      </c>
      <c r="J41" s="19" t="s">
        <v>47</v>
      </c>
      <c r="K41" s="19" t="s">
        <v>568</v>
      </c>
      <c r="R41" s="26">
        <v>37</v>
      </c>
    </row>
    <row r="42" spans="4:18" x14ac:dyDescent="0.2">
      <c r="G42" s="19" t="s">
        <v>45</v>
      </c>
      <c r="H42" s="36" t="s">
        <v>68</v>
      </c>
      <c r="I42" s="19" t="s">
        <v>563</v>
      </c>
      <c r="J42" s="19" t="s">
        <v>45</v>
      </c>
      <c r="K42" s="19" t="s">
        <v>563</v>
      </c>
      <c r="R42" s="26">
        <v>38</v>
      </c>
    </row>
    <row r="43" spans="4:18" x14ac:dyDescent="0.2">
      <c r="G43" s="19" t="s">
        <v>88</v>
      </c>
      <c r="H43" s="36" t="s">
        <v>68</v>
      </c>
      <c r="I43" s="19" t="s">
        <v>69</v>
      </c>
      <c r="J43" s="19" t="s">
        <v>88</v>
      </c>
      <c r="K43" s="19" t="s">
        <v>69</v>
      </c>
      <c r="R43" s="26">
        <v>39</v>
      </c>
    </row>
    <row r="44" spans="4:18" x14ac:dyDescent="0.2">
      <c r="G44" s="19" t="s">
        <v>89</v>
      </c>
      <c r="H44" s="36" t="s">
        <v>68</v>
      </c>
      <c r="I44" s="19" t="s">
        <v>569</v>
      </c>
      <c r="J44" s="19" t="s">
        <v>89</v>
      </c>
      <c r="K44" s="19" t="s">
        <v>569</v>
      </c>
      <c r="R44" s="26">
        <v>40</v>
      </c>
    </row>
    <row r="45" spans="4:18" x14ac:dyDescent="0.2">
      <c r="G45" s="19" t="s">
        <v>86</v>
      </c>
      <c r="H45" s="19" t="s">
        <v>66</v>
      </c>
      <c r="I45" s="19" t="s">
        <v>66</v>
      </c>
      <c r="J45" s="19" t="s">
        <v>86</v>
      </c>
      <c r="K45" s="19" t="s">
        <v>66</v>
      </c>
      <c r="R45" s="26">
        <v>41</v>
      </c>
    </row>
    <row r="46" spans="4:18" x14ac:dyDescent="0.2">
      <c r="G46" s="19" t="s">
        <v>42</v>
      </c>
      <c r="H46" s="19" t="s">
        <v>66</v>
      </c>
      <c r="I46" s="19" t="s">
        <v>557</v>
      </c>
      <c r="J46" s="19" t="s">
        <v>42</v>
      </c>
      <c r="K46" s="19" t="s">
        <v>557</v>
      </c>
      <c r="R46" s="26">
        <v>42</v>
      </c>
    </row>
    <row r="47" spans="4:18" x14ac:dyDescent="0.2">
      <c r="G47" s="19" t="s">
        <v>43</v>
      </c>
      <c r="H47" s="19" t="s">
        <v>66</v>
      </c>
      <c r="I47" s="19" t="s">
        <v>570</v>
      </c>
      <c r="J47" s="19" t="s">
        <v>43</v>
      </c>
      <c r="K47" s="19" t="s">
        <v>570</v>
      </c>
      <c r="R47" s="26">
        <v>43</v>
      </c>
    </row>
    <row r="48" spans="4:18" x14ac:dyDescent="0.2">
      <c r="G48" s="19" t="s">
        <v>44</v>
      </c>
      <c r="H48" s="19" t="s">
        <v>66</v>
      </c>
      <c r="I48" s="19" t="s">
        <v>559</v>
      </c>
      <c r="J48" s="19" t="s">
        <v>44</v>
      </c>
      <c r="K48" s="19" t="s">
        <v>559</v>
      </c>
      <c r="R48" s="26">
        <v>44</v>
      </c>
    </row>
    <row r="49" spans="7:18" x14ac:dyDescent="0.2">
      <c r="G49" s="19" t="s">
        <v>131</v>
      </c>
      <c r="H49" s="19" t="s">
        <v>66</v>
      </c>
      <c r="I49" s="19" t="s">
        <v>571</v>
      </c>
      <c r="J49" s="19" t="s">
        <v>131</v>
      </c>
      <c r="K49" s="19" t="s">
        <v>571</v>
      </c>
      <c r="R49" s="26">
        <v>45</v>
      </c>
    </row>
    <row r="50" spans="7:18" x14ac:dyDescent="0.2">
      <c r="G50" s="19" t="s">
        <v>147</v>
      </c>
      <c r="H50" s="19" t="s">
        <v>572</v>
      </c>
      <c r="I50" s="19" t="s">
        <v>572</v>
      </c>
      <c r="J50" s="19" t="s">
        <v>147</v>
      </c>
      <c r="K50" s="19" t="s">
        <v>572</v>
      </c>
      <c r="R50" s="26">
        <v>46</v>
      </c>
    </row>
    <row r="51" spans="7:18" x14ac:dyDescent="0.2">
      <c r="G51" s="19"/>
      <c r="H51" s="19"/>
      <c r="R51" s="26">
        <v>47</v>
      </c>
    </row>
    <row r="52" spans="7:18" x14ac:dyDescent="0.2">
      <c r="G52" s="19"/>
      <c r="H52" s="19"/>
      <c r="R52" s="26">
        <v>48</v>
      </c>
    </row>
    <row r="53" spans="7:18" x14ac:dyDescent="0.2">
      <c r="G53" s="19"/>
      <c r="H53" s="19"/>
      <c r="R53" s="26">
        <v>49</v>
      </c>
    </row>
    <row r="54" spans="7:18" x14ac:dyDescent="0.2">
      <c r="G54" s="19"/>
      <c r="H54" s="19"/>
      <c r="R54" s="26">
        <v>50</v>
      </c>
    </row>
    <row r="55" spans="7:18" x14ac:dyDescent="0.2">
      <c r="G55" s="19"/>
      <c r="H55" s="19"/>
      <c r="R55" s="26">
        <v>51</v>
      </c>
    </row>
    <row r="56" spans="7:18" x14ac:dyDescent="0.2">
      <c r="G56" s="19"/>
      <c r="R56" s="26">
        <v>52</v>
      </c>
    </row>
    <row r="57" spans="7:18" ht="15" x14ac:dyDescent="0.25">
      <c r="G57"/>
      <c r="H57"/>
      <c r="R57" s="26">
        <v>53</v>
      </c>
    </row>
    <row r="58" spans="7:18" x14ac:dyDescent="0.2">
      <c r="R58" s="26">
        <v>54</v>
      </c>
    </row>
    <row r="59" spans="7:18" x14ac:dyDescent="0.2">
      <c r="R59" s="26">
        <v>55</v>
      </c>
    </row>
    <row r="60" spans="7:18" x14ac:dyDescent="0.2">
      <c r="R60" s="26">
        <v>56</v>
      </c>
    </row>
    <row r="61" spans="7:18" x14ac:dyDescent="0.2">
      <c r="R61" s="26">
        <v>57</v>
      </c>
    </row>
    <row r="62" spans="7:18" x14ac:dyDescent="0.2">
      <c r="R62" s="26">
        <v>58</v>
      </c>
    </row>
    <row r="63" spans="7:18" x14ac:dyDescent="0.2">
      <c r="R63" s="26">
        <v>59</v>
      </c>
    </row>
    <row r="64" spans="7:18" x14ac:dyDescent="0.2">
      <c r="R64" s="26">
        <v>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2.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B7E2677-5752-4F57-84D3-EBF4E2E6154A}">
  <ds:schemaRefs>
    <ds:schemaRef ds:uri="http://schemas.microsoft.com/office/2006/metadata/properties"/>
    <ds:schemaRef ds:uri="http://purl.org/dc/dcmitype/"/>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CCSE-FT-019_PM</vt:lpstr>
      <vt:lpstr>Datos</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González</dc:creator>
  <cp:lastModifiedBy>Jizeth Hael Gonzalez Ramirez</cp:lastModifiedBy>
  <cp:lastPrinted>2018-04-04T18:48:31Z</cp:lastPrinted>
  <dcterms:created xsi:type="dcterms:W3CDTF">2013-10-03T17:21:56Z</dcterms:created>
  <dcterms:modified xsi:type="dcterms:W3CDTF">2018-10-25T12:47:42Z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