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M\PM_2018\PROCESOS\III SEGUIMIENTO POR PROCESOS\Publicación\"/>
    </mc:Choice>
  </mc:AlternateContent>
  <bookViews>
    <workbookView xWindow="0" yWindow="0" windowWidth="16815" windowHeight="7050" tabRatio="586"/>
  </bookViews>
  <sheets>
    <sheet name="CCSE-FT-019_PM" sheetId="1" r:id="rId1"/>
    <sheet name="Datos" sheetId="2" state="hidden" r:id="rId2"/>
    <sheet name="Datos."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'CCSE-FT-019_PM'!$A$9:$AP$172</definedName>
    <definedName name="origen">[1]Datos!$B$3:$B$19</definedName>
    <definedName name="_xlnm.Print_Titles" localSheetId="0">'CCSE-FT-019_PM'!$1:$9</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05" i="1" l="1"/>
  <c r="AG105" i="1"/>
  <c r="AI105" i="1"/>
  <c r="AH105" i="1"/>
  <c r="AI117" i="1"/>
  <c r="AI55" i="1"/>
  <c r="AI51" i="1"/>
  <c r="AJ130" i="1"/>
  <c r="AH18" i="1"/>
  <c r="AH17" i="1"/>
  <c r="AH14" i="1"/>
  <c r="AH10" i="1"/>
  <c r="AH88" i="1"/>
  <c r="AH89" i="1"/>
  <c r="AH90" i="1"/>
  <c r="AH91" i="1"/>
  <c r="AH87" i="1"/>
  <c r="AJ136" i="1"/>
  <c r="AI156" i="1"/>
  <c r="AI159" i="1"/>
  <c r="AI153" i="1"/>
  <c r="AI154" i="1"/>
  <c r="AI152" i="1"/>
  <c r="AI145" i="1"/>
  <c r="AI142" i="1"/>
  <c r="AI138" i="1"/>
  <c r="AI134" i="1"/>
  <c r="AI135" i="1"/>
  <c r="AI132" i="1"/>
  <c r="AI130" i="1"/>
  <c r="AI59" i="1"/>
  <c r="AI15" i="1"/>
  <c r="AI46" i="1"/>
  <c r="AI47" i="1"/>
  <c r="AI48" i="1"/>
  <c r="AI52" i="1"/>
  <c r="AI53" i="1"/>
  <c r="AI162" i="1"/>
  <c r="AI163" i="1"/>
  <c r="AI164" i="1"/>
  <c r="AI165" i="1"/>
  <c r="AI166" i="1"/>
  <c r="AI167" i="1"/>
  <c r="AI168" i="1"/>
  <c r="AI169" i="1"/>
  <c r="AI170" i="1"/>
  <c r="AI171" i="1"/>
  <c r="AI172" i="1"/>
  <c r="AF112" i="1"/>
  <c r="AG112" i="1"/>
  <c r="AH112" i="1"/>
  <c r="AJ112" i="1"/>
  <c r="AI112" i="1"/>
  <c r="AF113" i="1"/>
  <c r="AG113" i="1"/>
  <c r="AM113" i="1"/>
  <c r="AH113" i="1"/>
  <c r="AJ113" i="1"/>
  <c r="AI113" i="1"/>
  <c r="AF114" i="1"/>
  <c r="AG114" i="1"/>
  <c r="AI114" i="1"/>
  <c r="AF115" i="1"/>
  <c r="AG115" i="1"/>
  <c r="AH115" i="1"/>
  <c r="AF116" i="1"/>
  <c r="AG116" i="1"/>
  <c r="AM116" i="1"/>
  <c r="AF117" i="1"/>
  <c r="AG117" i="1"/>
  <c r="AF118" i="1"/>
  <c r="AG118" i="1"/>
  <c r="AH118" i="1"/>
  <c r="AJ118" i="1"/>
  <c r="AI118" i="1"/>
  <c r="AF119" i="1"/>
  <c r="AG119" i="1"/>
  <c r="AH119" i="1"/>
  <c r="AF120" i="1"/>
  <c r="AG120" i="1"/>
  <c r="AM120" i="1"/>
  <c r="AF121" i="1"/>
  <c r="AG121" i="1"/>
  <c r="AM121" i="1"/>
  <c r="AF122" i="1"/>
  <c r="AG122" i="1"/>
  <c r="AH122" i="1"/>
  <c r="AJ122" i="1"/>
  <c r="AI122" i="1"/>
  <c r="AF123" i="1"/>
  <c r="AG123" i="1"/>
  <c r="AH123" i="1"/>
  <c r="AJ123" i="1"/>
  <c r="AI123" i="1"/>
  <c r="AF124" i="1"/>
  <c r="AG124" i="1"/>
  <c r="AM124" i="1"/>
  <c r="AH124" i="1"/>
  <c r="AJ124" i="1"/>
  <c r="AI124" i="1"/>
  <c r="AF125" i="1"/>
  <c r="AG125" i="1"/>
  <c r="AM125" i="1"/>
  <c r="AH125" i="1"/>
  <c r="AJ125" i="1"/>
  <c r="AI125" i="1"/>
  <c r="AF126" i="1"/>
  <c r="AG126" i="1"/>
  <c r="AI126" i="1"/>
  <c r="AF127" i="1"/>
  <c r="AG127" i="1"/>
  <c r="AH127" i="1"/>
  <c r="AJ127" i="1"/>
  <c r="AI127" i="1"/>
  <c r="AF128" i="1"/>
  <c r="AG128" i="1"/>
  <c r="AF129" i="1"/>
  <c r="AG129" i="1"/>
  <c r="AF131" i="1"/>
  <c r="AG131" i="1"/>
  <c r="AF132" i="1"/>
  <c r="AG132" i="1"/>
  <c r="AF133" i="1"/>
  <c r="AG133" i="1"/>
  <c r="AF134" i="1"/>
  <c r="AG134" i="1"/>
  <c r="AH134" i="1"/>
  <c r="AJ134" i="1"/>
  <c r="AF135" i="1"/>
  <c r="AG135" i="1"/>
  <c r="AH135" i="1"/>
  <c r="AJ135" i="1"/>
  <c r="AM136" i="1"/>
  <c r="AI136" i="1"/>
  <c r="AF137" i="1"/>
  <c r="AG137" i="1"/>
  <c r="AM137" i="1"/>
  <c r="AI137" i="1"/>
  <c r="AF138" i="1"/>
  <c r="AG138" i="1"/>
  <c r="AH138" i="1"/>
  <c r="AJ138" i="1"/>
  <c r="AF139" i="1"/>
  <c r="AG139" i="1"/>
  <c r="AF140" i="1"/>
  <c r="AG140" i="1"/>
  <c r="AF141" i="1"/>
  <c r="AG141" i="1"/>
  <c r="AF142" i="1"/>
  <c r="AG142" i="1"/>
  <c r="AH142" i="1"/>
  <c r="AJ142" i="1"/>
  <c r="AF143" i="1"/>
  <c r="AG143" i="1"/>
  <c r="AF144" i="1"/>
  <c r="AG144" i="1"/>
  <c r="AF145" i="1"/>
  <c r="AG145" i="1"/>
  <c r="AF146" i="1"/>
  <c r="AG146" i="1"/>
  <c r="AF147" i="1"/>
  <c r="AG147" i="1"/>
  <c r="AF148" i="1"/>
  <c r="AG148" i="1"/>
  <c r="AF149" i="1"/>
  <c r="AG149" i="1"/>
  <c r="AF150" i="1"/>
  <c r="AG150" i="1"/>
  <c r="AF151" i="1"/>
  <c r="AG151" i="1"/>
  <c r="AF152" i="1"/>
  <c r="AG152" i="1"/>
  <c r="AF153" i="1"/>
  <c r="AG153" i="1"/>
  <c r="AF154" i="1"/>
  <c r="AG154" i="1"/>
  <c r="AH154" i="1"/>
  <c r="AJ154" i="1"/>
  <c r="AF155" i="1"/>
  <c r="AG155" i="1"/>
  <c r="AF156" i="1"/>
  <c r="AG156" i="1"/>
  <c r="AF157" i="1"/>
  <c r="AG157" i="1"/>
  <c r="AF158" i="1"/>
  <c r="AG158" i="1"/>
  <c r="AF159" i="1"/>
  <c r="AG159" i="1"/>
  <c r="AH159" i="1"/>
  <c r="AJ159" i="1"/>
  <c r="AF160" i="1"/>
  <c r="AG160" i="1"/>
  <c r="AH160" i="1"/>
  <c r="AJ160" i="1"/>
  <c r="AF161" i="1"/>
  <c r="AG161" i="1"/>
  <c r="AH161" i="1"/>
  <c r="AJ161" i="1"/>
  <c r="AF162" i="1"/>
  <c r="AG162" i="1"/>
  <c r="AH162" i="1"/>
  <c r="AJ162" i="1"/>
  <c r="AF163" i="1"/>
  <c r="AG163" i="1"/>
  <c r="AM163" i="1"/>
  <c r="AF164" i="1"/>
  <c r="AG164" i="1"/>
  <c r="AM164" i="1"/>
  <c r="AF165" i="1"/>
  <c r="AG165" i="1"/>
  <c r="AH165" i="1"/>
  <c r="AJ165" i="1"/>
  <c r="AF166" i="1"/>
  <c r="AG166" i="1"/>
  <c r="AH166" i="1"/>
  <c r="AJ166" i="1"/>
  <c r="AF167" i="1"/>
  <c r="AG167" i="1"/>
  <c r="AM167" i="1"/>
  <c r="AF168" i="1"/>
  <c r="AG168" i="1"/>
  <c r="AM168" i="1"/>
  <c r="AF169" i="1"/>
  <c r="AG169" i="1"/>
  <c r="AH169" i="1"/>
  <c r="AJ169" i="1"/>
  <c r="AF170" i="1"/>
  <c r="AG170" i="1"/>
  <c r="AH170" i="1"/>
  <c r="AJ170" i="1"/>
  <c r="AF171" i="1"/>
  <c r="AG171" i="1"/>
  <c r="AM171" i="1"/>
  <c r="AF172" i="1"/>
  <c r="AG172" i="1"/>
  <c r="AM172" i="1"/>
  <c r="AH157" i="1"/>
  <c r="AI157" i="1"/>
  <c r="AJ157" i="1"/>
  <c r="AM117" i="1"/>
  <c r="AH117" i="1"/>
  <c r="AJ117" i="1"/>
  <c r="AI129" i="1"/>
  <c r="AH129" i="1"/>
  <c r="AJ129" i="1"/>
  <c r="AM157" i="1"/>
  <c r="AM153" i="1"/>
  <c r="AH153" i="1"/>
  <c r="AJ153" i="1"/>
  <c r="AM149" i="1"/>
  <c r="AH149" i="1"/>
  <c r="AJ149" i="1"/>
  <c r="AI149" i="1"/>
  <c r="AM145" i="1"/>
  <c r="AH145" i="1"/>
  <c r="AJ145" i="1"/>
  <c r="AH131" i="1"/>
  <c r="AJ131" i="1"/>
  <c r="AI131" i="1"/>
  <c r="AM156" i="1"/>
  <c r="AH156" i="1"/>
  <c r="AJ156" i="1"/>
  <c r="AM152" i="1"/>
  <c r="AH152" i="1"/>
  <c r="AJ152" i="1"/>
  <c r="AM148" i="1"/>
  <c r="AI148" i="1"/>
  <c r="AH148" i="1"/>
  <c r="AJ148" i="1"/>
  <c r="AM144" i="1"/>
  <c r="AH144" i="1"/>
  <c r="AJ144" i="1"/>
  <c r="AI144" i="1"/>
  <c r="AM140" i="1"/>
  <c r="AI140" i="1"/>
  <c r="AH140" i="1"/>
  <c r="AJ140" i="1"/>
  <c r="AH155" i="1"/>
  <c r="AJ155" i="1"/>
  <c r="AI155" i="1"/>
  <c r="AI151" i="1"/>
  <c r="AH151" i="1"/>
  <c r="AJ151" i="1"/>
  <c r="AH147" i="1"/>
  <c r="AJ147" i="1"/>
  <c r="AI147" i="1"/>
  <c r="AH143" i="1"/>
  <c r="AJ143" i="1"/>
  <c r="AI143" i="1"/>
  <c r="AI139" i="1"/>
  <c r="AH139" i="1"/>
  <c r="AJ139" i="1"/>
  <c r="AM133" i="1"/>
  <c r="AI133" i="1"/>
  <c r="AH133" i="1"/>
  <c r="AJ133" i="1"/>
  <c r="AH150" i="1"/>
  <c r="AJ150" i="1"/>
  <c r="AI150" i="1"/>
  <c r="AH146" i="1"/>
  <c r="AJ146" i="1"/>
  <c r="AI146" i="1"/>
  <c r="AM132" i="1"/>
  <c r="AH132" i="1"/>
  <c r="AJ132" i="1"/>
  <c r="AM141" i="1"/>
  <c r="AH141" i="1"/>
  <c r="AJ141" i="1"/>
  <c r="AI141" i="1"/>
  <c r="AH137" i="1"/>
  <c r="AJ137" i="1"/>
  <c r="AI158" i="1"/>
  <c r="AH158" i="1"/>
  <c r="AJ158" i="1"/>
  <c r="AM160" i="1"/>
  <c r="AI160" i="1"/>
  <c r="AM128" i="1"/>
  <c r="AI128" i="1"/>
  <c r="AM129" i="1"/>
  <c r="AH128" i="1"/>
  <c r="AJ128" i="1"/>
  <c r="AH120" i="1"/>
  <c r="AH121" i="1"/>
  <c r="AI121" i="1"/>
  <c r="AJ121" i="1"/>
  <c r="AI120" i="1"/>
  <c r="AJ120" i="1"/>
  <c r="AI119" i="1"/>
  <c r="AJ119" i="1"/>
  <c r="AH116" i="1"/>
  <c r="AI116" i="1"/>
  <c r="AJ116" i="1"/>
  <c r="AI115" i="1"/>
  <c r="AJ115" i="1"/>
  <c r="AM143" i="1"/>
  <c r="AM131" i="1"/>
  <c r="AH163" i="1"/>
  <c r="AJ163" i="1"/>
  <c r="AH172" i="1"/>
  <c r="AJ172" i="1"/>
  <c r="AH171" i="1"/>
  <c r="AJ171" i="1"/>
  <c r="AH167" i="1"/>
  <c r="AJ167" i="1"/>
  <c r="AH168" i="1"/>
  <c r="AJ168" i="1"/>
  <c r="AH164" i="1"/>
  <c r="AJ164" i="1"/>
  <c r="AM147" i="1"/>
  <c r="AM127" i="1"/>
  <c r="AM159" i="1"/>
  <c r="AM139" i="1"/>
  <c r="AM119" i="1"/>
  <c r="AM155" i="1"/>
  <c r="AM135" i="1"/>
  <c r="AM115" i="1"/>
  <c r="AM134" i="1"/>
  <c r="AM158" i="1"/>
  <c r="AM146" i="1"/>
  <c r="AH126" i="1"/>
  <c r="AJ126" i="1"/>
  <c r="AM126" i="1"/>
  <c r="AH114" i="1"/>
  <c r="AJ114" i="1"/>
  <c r="AM114" i="1"/>
  <c r="AM123" i="1"/>
  <c r="AM151" i="1"/>
  <c r="AM154" i="1"/>
  <c r="AM150" i="1"/>
  <c r="AM142" i="1"/>
  <c r="AM138" i="1"/>
  <c r="AM130" i="1"/>
  <c r="AM122" i="1"/>
  <c r="AM118" i="1"/>
  <c r="AM170" i="1"/>
  <c r="AM169" i="1"/>
  <c r="AM166" i="1"/>
  <c r="AM165" i="1"/>
  <c r="AM162" i="1"/>
  <c r="AI161" i="1"/>
  <c r="AM161" i="1"/>
  <c r="AH58" i="1"/>
  <c r="AH56" i="1"/>
  <c r="AH45" i="1"/>
  <c r="AH43" i="1"/>
  <c r="AH40" i="1"/>
  <c r="AH39" i="1"/>
  <c r="AH37" i="1"/>
  <c r="AH28" i="1"/>
  <c r="AH27" i="1"/>
  <c r="AH25" i="1"/>
  <c r="AH24" i="1"/>
  <c r="AH23" i="1"/>
  <c r="AH22" i="1"/>
  <c r="AH21" i="1"/>
  <c r="AH20" i="1"/>
  <c r="AH19" i="1"/>
  <c r="AI62" i="1"/>
  <c r="AI63" i="1"/>
  <c r="AI61" i="1"/>
  <c r="AH13" i="1"/>
  <c r="AH12" i="1"/>
  <c r="AH54" i="1"/>
  <c r="AH29" i="1"/>
  <c r="AH16" i="1"/>
  <c r="AH65" i="1"/>
  <c r="AF42" i="1"/>
  <c r="AG42" i="1"/>
  <c r="AI33" i="1"/>
  <c r="AF33" i="1"/>
  <c r="AG33" i="1"/>
  <c r="AH33" i="1"/>
  <c r="AJ33" i="1"/>
  <c r="AI42" i="1"/>
  <c r="AH42" i="1"/>
  <c r="AJ42" i="1"/>
  <c r="AI31" i="1"/>
  <c r="AI30" i="1"/>
  <c r="AH36" i="1"/>
  <c r="AH35" i="1"/>
  <c r="AH86" i="1"/>
  <c r="AH85" i="1"/>
  <c r="AH84" i="1"/>
  <c r="AH82" i="1"/>
  <c r="AH81" i="1"/>
  <c r="AH80" i="1"/>
  <c r="AH79" i="1"/>
  <c r="AH78" i="1"/>
  <c r="AH77" i="1"/>
  <c r="AH76" i="1"/>
  <c r="AH75" i="1"/>
  <c r="AH72" i="1"/>
  <c r="AH70" i="1"/>
  <c r="AH69" i="1"/>
  <c r="AH68" i="1"/>
  <c r="AH66" i="1"/>
  <c r="AH32" i="1"/>
  <c r="AM112" i="1"/>
  <c r="AF107" i="1"/>
  <c r="AG107" i="1"/>
  <c r="AF108" i="1"/>
  <c r="AG108" i="1"/>
  <c r="AF109" i="1"/>
  <c r="AG109" i="1"/>
  <c r="AF110" i="1"/>
  <c r="AG110" i="1"/>
  <c r="AF111" i="1"/>
  <c r="AG111" i="1"/>
  <c r="AM109" i="1"/>
  <c r="AI109" i="1"/>
  <c r="AJ109" i="1"/>
  <c r="AH109" i="1"/>
  <c r="AM111" i="1"/>
  <c r="AI111" i="1"/>
  <c r="AH111" i="1"/>
  <c r="AJ111" i="1"/>
  <c r="AM110" i="1"/>
  <c r="AI110" i="1"/>
  <c r="AJ110" i="1"/>
  <c r="AH110" i="1"/>
  <c r="AM108" i="1"/>
  <c r="AI108" i="1"/>
  <c r="AJ108" i="1"/>
  <c r="AH108" i="1"/>
  <c r="AM107" i="1"/>
  <c r="AI107" i="1"/>
  <c r="AJ107" i="1"/>
  <c r="AH107" i="1"/>
  <c r="AH49" i="1"/>
  <c r="AI49" i="1"/>
  <c r="AJ49" i="1"/>
  <c r="AH67" i="1"/>
  <c r="AI67" i="1"/>
  <c r="AJ67" i="1"/>
  <c r="AH71" i="1"/>
  <c r="AI71" i="1"/>
  <c r="AJ71" i="1"/>
  <c r="AH73" i="1"/>
  <c r="AI73" i="1"/>
  <c r="AJ73" i="1"/>
  <c r="AH74" i="1"/>
  <c r="AI74" i="1"/>
  <c r="AJ74" i="1"/>
  <c r="AH83" i="1"/>
  <c r="AI83" i="1"/>
  <c r="AJ83" i="1"/>
  <c r="AJ105" i="1"/>
  <c r="AF10" i="1"/>
  <c r="AG10" i="1"/>
  <c r="AF11" i="1"/>
  <c r="AG11" i="1"/>
  <c r="AF12" i="1"/>
  <c r="AG12" i="1"/>
  <c r="AF13" i="1"/>
  <c r="AG13" i="1"/>
  <c r="AF14" i="1"/>
  <c r="AG14" i="1"/>
  <c r="AF15" i="1"/>
  <c r="AG15" i="1"/>
  <c r="AF16" i="1"/>
  <c r="AG16" i="1"/>
  <c r="AF17" i="1"/>
  <c r="AG17" i="1"/>
  <c r="AF18" i="1"/>
  <c r="AG18" i="1"/>
  <c r="AF19" i="1"/>
  <c r="AG19" i="1"/>
  <c r="AF20" i="1"/>
  <c r="AG20" i="1"/>
  <c r="AF21" i="1"/>
  <c r="AG21" i="1"/>
  <c r="AF22" i="1"/>
  <c r="AG22" i="1"/>
  <c r="AF23" i="1"/>
  <c r="AG23" i="1"/>
  <c r="AF24" i="1"/>
  <c r="AG24" i="1"/>
  <c r="AF25" i="1"/>
  <c r="AG25" i="1"/>
  <c r="AF26" i="1"/>
  <c r="AG26" i="1"/>
  <c r="AH26" i="1"/>
  <c r="AJ26" i="1"/>
  <c r="AF27" i="1"/>
  <c r="AG27" i="1"/>
  <c r="AF28" i="1"/>
  <c r="AG28" i="1"/>
  <c r="AF29" i="1"/>
  <c r="AG29" i="1"/>
  <c r="AF30" i="1"/>
  <c r="AG30" i="1"/>
  <c r="AH30" i="1"/>
  <c r="AJ30" i="1"/>
  <c r="AF31" i="1"/>
  <c r="AG31" i="1"/>
  <c r="AF32" i="1"/>
  <c r="AG32" i="1"/>
  <c r="AM33" i="1"/>
  <c r="AF34" i="1"/>
  <c r="AG34" i="1"/>
  <c r="AF35" i="1"/>
  <c r="AG35" i="1"/>
  <c r="AF36" i="1"/>
  <c r="AG36" i="1"/>
  <c r="AF37" i="1"/>
  <c r="AG37" i="1"/>
  <c r="AF38" i="1"/>
  <c r="AG38" i="1"/>
  <c r="AF39" i="1"/>
  <c r="AG39" i="1"/>
  <c r="AF40" i="1"/>
  <c r="AG40" i="1"/>
  <c r="AF41" i="1"/>
  <c r="AG41" i="1"/>
  <c r="AH41" i="1"/>
  <c r="AJ41" i="1"/>
  <c r="AM42" i="1"/>
  <c r="AF43" i="1"/>
  <c r="AG43" i="1"/>
  <c r="AF44" i="1"/>
  <c r="AG44" i="1"/>
  <c r="AH44" i="1"/>
  <c r="AJ44" i="1"/>
  <c r="AF45" i="1"/>
  <c r="AG45" i="1"/>
  <c r="AF46" i="1"/>
  <c r="AG46" i="1"/>
  <c r="AH46" i="1"/>
  <c r="AJ46" i="1"/>
  <c r="AF47" i="1"/>
  <c r="AG47" i="1"/>
  <c r="AH47" i="1"/>
  <c r="AJ47" i="1"/>
  <c r="AF48" i="1"/>
  <c r="AG48" i="1"/>
  <c r="AH48" i="1"/>
  <c r="AJ48" i="1"/>
  <c r="AF49" i="1"/>
  <c r="AG49" i="1"/>
  <c r="AM49" i="1"/>
  <c r="AF50" i="1"/>
  <c r="AG50" i="1"/>
  <c r="AH50" i="1"/>
  <c r="AJ50" i="1"/>
  <c r="AF51" i="1"/>
  <c r="AG51" i="1"/>
  <c r="AH51" i="1"/>
  <c r="AJ51" i="1"/>
  <c r="AF52" i="1"/>
  <c r="AG52" i="1"/>
  <c r="AH52" i="1"/>
  <c r="AJ52" i="1"/>
  <c r="AF53" i="1"/>
  <c r="AG53" i="1"/>
  <c r="AH53" i="1"/>
  <c r="AJ53" i="1"/>
  <c r="AF54" i="1"/>
  <c r="AG54" i="1"/>
  <c r="AF55" i="1"/>
  <c r="AG55" i="1"/>
  <c r="AH55" i="1"/>
  <c r="AJ55" i="1"/>
  <c r="AF56" i="1"/>
  <c r="AG56" i="1"/>
  <c r="AF57" i="1"/>
  <c r="AG57" i="1"/>
  <c r="AH57" i="1"/>
  <c r="AJ57" i="1"/>
  <c r="AF58" i="1"/>
  <c r="AG58" i="1"/>
  <c r="AF59" i="1"/>
  <c r="AG59" i="1"/>
  <c r="AH59" i="1"/>
  <c r="AJ59" i="1"/>
  <c r="AF60" i="1"/>
  <c r="AG60" i="1"/>
  <c r="AF61" i="1"/>
  <c r="AG61" i="1"/>
  <c r="AH61" i="1"/>
  <c r="AJ61" i="1"/>
  <c r="AF62" i="1"/>
  <c r="AG62" i="1"/>
  <c r="AH62" i="1"/>
  <c r="AJ62" i="1"/>
  <c r="AF63" i="1"/>
  <c r="AG63" i="1"/>
  <c r="AH63" i="1"/>
  <c r="AJ63" i="1"/>
  <c r="AF64" i="1"/>
  <c r="AG64" i="1"/>
  <c r="AH64" i="1"/>
  <c r="AJ64" i="1"/>
  <c r="AF65" i="1"/>
  <c r="AG65" i="1"/>
  <c r="AF66" i="1"/>
  <c r="AG66" i="1"/>
  <c r="AF67" i="1"/>
  <c r="AG67" i="1"/>
  <c r="AM67" i="1"/>
  <c r="AF68" i="1"/>
  <c r="AG68" i="1"/>
  <c r="AF69" i="1"/>
  <c r="AG69" i="1"/>
  <c r="AF70" i="1"/>
  <c r="AG70" i="1"/>
  <c r="AF71" i="1"/>
  <c r="AG71" i="1"/>
  <c r="AM71" i="1"/>
  <c r="AF72" i="1"/>
  <c r="AG72" i="1"/>
  <c r="AF73" i="1"/>
  <c r="AG73" i="1"/>
  <c r="AM73" i="1"/>
  <c r="AF74" i="1"/>
  <c r="AG74" i="1"/>
  <c r="AM74" i="1"/>
  <c r="AF75" i="1"/>
  <c r="AG75" i="1"/>
  <c r="AF76" i="1"/>
  <c r="AG76" i="1"/>
  <c r="AF77" i="1"/>
  <c r="AG77" i="1"/>
  <c r="AF78" i="1"/>
  <c r="AG78" i="1"/>
  <c r="AF79" i="1"/>
  <c r="AG79" i="1"/>
  <c r="AF80" i="1"/>
  <c r="AG80" i="1"/>
  <c r="AF81" i="1"/>
  <c r="AG81" i="1"/>
  <c r="AF82" i="1"/>
  <c r="AG82" i="1"/>
  <c r="AF83" i="1"/>
  <c r="AG83" i="1"/>
  <c r="AM83" i="1"/>
  <c r="AF84" i="1"/>
  <c r="AG84" i="1"/>
  <c r="AF85" i="1"/>
  <c r="AG85" i="1"/>
  <c r="AF86" i="1"/>
  <c r="AG86" i="1"/>
  <c r="AF87" i="1"/>
  <c r="AG87" i="1"/>
  <c r="AF88" i="1"/>
  <c r="AG88" i="1"/>
  <c r="AF89" i="1"/>
  <c r="AG89" i="1"/>
  <c r="AF90" i="1"/>
  <c r="AG90" i="1"/>
  <c r="AF91" i="1"/>
  <c r="AG91" i="1"/>
  <c r="AF92" i="1"/>
  <c r="AG92" i="1"/>
  <c r="AF93" i="1"/>
  <c r="AG93" i="1"/>
  <c r="AF94" i="1"/>
  <c r="AG94" i="1"/>
  <c r="AF95" i="1"/>
  <c r="AG95" i="1"/>
  <c r="AF96" i="1"/>
  <c r="AG96" i="1"/>
  <c r="AF97" i="1"/>
  <c r="AG97" i="1"/>
  <c r="AF98" i="1"/>
  <c r="AG98" i="1"/>
  <c r="AF99" i="1"/>
  <c r="AG99" i="1"/>
  <c r="AF100" i="1"/>
  <c r="AG100" i="1"/>
  <c r="AF101" i="1"/>
  <c r="AG101" i="1"/>
  <c r="AF102" i="1"/>
  <c r="AG102" i="1"/>
  <c r="AF103" i="1"/>
  <c r="AG103" i="1"/>
  <c r="AF104" i="1"/>
  <c r="AG104" i="1"/>
  <c r="AM105" i="1"/>
  <c r="AF106" i="1"/>
  <c r="AG106"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T24" i="1"/>
  <c r="S24" i="1"/>
  <c r="T23" i="1"/>
  <c r="S23" i="1"/>
  <c r="T22" i="1"/>
  <c r="S22" i="1"/>
  <c r="T21" i="1"/>
  <c r="S21" i="1"/>
  <c r="T20" i="1"/>
  <c r="S20" i="1"/>
  <c r="T19" i="1"/>
  <c r="T18" i="1"/>
  <c r="S18" i="1"/>
  <c r="T17" i="1"/>
  <c r="S17" i="1"/>
  <c r="T16" i="1"/>
  <c r="S16" i="1"/>
  <c r="T15" i="1"/>
  <c r="S15" i="1"/>
  <c r="T14" i="1"/>
  <c r="S14" i="1"/>
  <c r="T13" i="1"/>
  <c r="S13" i="1"/>
  <c r="T12" i="1"/>
  <c r="S12" i="1"/>
  <c r="T11" i="1"/>
  <c r="S11" i="1"/>
  <c r="T10" i="1"/>
  <c r="S10" i="1"/>
  <c r="AM34" i="1"/>
  <c r="AI34" i="1"/>
  <c r="AJ34" i="1"/>
  <c r="AH34" i="1"/>
  <c r="AM18" i="1"/>
  <c r="AI18" i="1"/>
  <c r="AJ18" i="1"/>
  <c r="AM14" i="1"/>
  <c r="AI14" i="1"/>
  <c r="AJ14" i="1"/>
  <c r="AM17" i="1"/>
  <c r="AI17" i="1"/>
  <c r="AJ17" i="1"/>
  <c r="AM87" i="1"/>
  <c r="AI87" i="1"/>
  <c r="AJ87" i="1"/>
  <c r="AM90" i="1"/>
  <c r="AI90" i="1"/>
  <c r="AJ90" i="1"/>
  <c r="AM10" i="1"/>
  <c r="AI10" i="1"/>
  <c r="AJ10" i="1"/>
  <c r="AM91" i="1"/>
  <c r="AI91" i="1"/>
  <c r="AJ91" i="1"/>
  <c r="AM89" i="1"/>
  <c r="AI89" i="1"/>
  <c r="AJ89" i="1"/>
  <c r="AM88" i="1"/>
  <c r="AI88" i="1"/>
  <c r="AJ88" i="1"/>
  <c r="AM60" i="1"/>
  <c r="AI60" i="1"/>
  <c r="AJ60" i="1"/>
  <c r="AH60" i="1"/>
  <c r="AI104" i="1"/>
  <c r="AH104" i="1"/>
  <c r="AJ104" i="1"/>
  <c r="AM104" i="1"/>
  <c r="AM64" i="1"/>
  <c r="AI64" i="1"/>
  <c r="AM59" i="1"/>
  <c r="AM13" i="1"/>
  <c r="AI13" i="1"/>
  <c r="AJ13" i="1"/>
  <c r="AM12" i="1"/>
  <c r="AI12" i="1"/>
  <c r="AJ12" i="1"/>
  <c r="AM15" i="1"/>
  <c r="AH15" i="1"/>
  <c r="AJ15" i="1"/>
  <c r="AM19" i="1"/>
  <c r="AI19" i="1"/>
  <c r="AJ19" i="1"/>
  <c r="AM103" i="1"/>
  <c r="AH103" i="1"/>
  <c r="AI103" i="1"/>
  <c r="AJ103" i="1"/>
  <c r="AM58" i="1"/>
  <c r="AI58" i="1"/>
  <c r="AJ58" i="1"/>
  <c r="AM57" i="1"/>
  <c r="AI57" i="1"/>
  <c r="AM56" i="1"/>
  <c r="AI56" i="1"/>
  <c r="AJ56" i="1"/>
  <c r="AM55" i="1"/>
  <c r="AM53" i="1"/>
  <c r="AM52" i="1"/>
  <c r="AM51" i="1"/>
  <c r="AM50" i="1"/>
  <c r="AI50" i="1"/>
  <c r="AM48" i="1"/>
  <c r="AM47" i="1"/>
  <c r="AM46" i="1"/>
  <c r="AM45" i="1"/>
  <c r="AI45" i="1"/>
  <c r="AJ45" i="1"/>
  <c r="AM44" i="1"/>
  <c r="AI44" i="1"/>
  <c r="AM43" i="1"/>
  <c r="AI43" i="1"/>
  <c r="AJ43" i="1"/>
  <c r="AM41" i="1"/>
  <c r="AI41" i="1"/>
  <c r="AM40" i="1"/>
  <c r="AI40" i="1"/>
  <c r="AJ40" i="1"/>
  <c r="AM39" i="1"/>
  <c r="AI39" i="1"/>
  <c r="AJ39" i="1"/>
  <c r="AM38" i="1"/>
  <c r="AI38" i="1"/>
  <c r="AJ38" i="1"/>
  <c r="AH38" i="1"/>
  <c r="AM37" i="1"/>
  <c r="AI37" i="1"/>
  <c r="AJ37" i="1"/>
  <c r="AM28" i="1"/>
  <c r="AI28" i="1"/>
  <c r="AJ28" i="1"/>
  <c r="AM27" i="1"/>
  <c r="AI27" i="1"/>
  <c r="AJ27" i="1"/>
  <c r="AM26" i="1"/>
  <c r="AI26" i="1"/>
  <c r="AM25" i="1"/>
  <c r="AI25" i="1"/>
  <c r="AJ25" i="1"/>
  <c r="AM24" i="1"/>
  <c r="AI24" i="1"/>
  <c r="AJ24" i="1"/>
  <c r="AM23" i="1"/>
  <c r="AI23" i="1"/>
  <c r="AJ23" i="1"/>
  <c r="AM22" i="1"/>
  <c r="AI22" i="1"/>
  <c r="AJ22" i="1"/>
  <c r="AM21" i="1"/>
  <c r="AI21" i="1"/>
  <c r="AJ21" i="1"/>
  <c r="AM20" i="1"/>
  <c r="AI20" i="1"/>
  <c r="AJ20" i="1"/>
  <c r="AM11" i="1"/>
  <c r="AH11" i="1"/>
  <c r="AI11" i="1"/>
  <c r="AJ11" i="1"/>
  <c r="AM63" i="1"/>
  <c r="AM62" i="1"/>
  <c r="AM61" i="1"/>
  <c r="AM54" i="1"/>
  <c r="AI54" i="1"/>
  <c r="AJ54" i="1"/>
  <c r="AM70" i="1"/>
  <c r="AI70" i="1"/>
  <c r="AJ70" i="1"/>
  <c r="AM80" i="1"/>
  <c r="AI80" i="1"/>
  <c r="AJ80" i="1"/>
  <c r="AM86" i="1"/>
  <c r="AI86" i="1"/>
  <c r="AJ86" i="1"/>
  <c r="AM85" i="1"/>
  <c r="AI85" i="1"/>
  <c r="AJ85" i="1"/>
  <c r="AM84" i="1"/>
  <c r="AI84" i="1"/>
  <c r="AJ84" i="1"/>
  <c r="AM82" i="1"/>
  <c r="AI82" i="1"/>
  <c r="AJ82" i="1"/>
  <c r="AM81" i="1"/>
  <c r="AI81" i="1"/>
  <c r="AJ81" i="1"/>
  <c r="AM76" i="1"/>
  <c r="AI76" i="1"/>
  <c r="AJ76" i="1"/>
  <c r="AM29" i="1"/>
  <c r="AI29" i="1"/>
  <c r="AJ29" i="1"/>
  <c r="AM102" i="1"/>
  <c r="AH102" i="1"/>
  <c r="AJ102" i="1"/>
  <c r="AI102" i="1"/>
  <c r="AM16" i="1"/>
  <c r="AI16" i="1"/>
  <c r="AJ16" i="1"/>
  <c r="AM106" i="1"/>
  <c r="AH106" i="1"/>
  <c r="AI106" i="1"/>
  <c r="AJ106" i="1"/>
  <c r="AM101" i="1"/>
  <c r="AI101" i="1"/>
  <c r="AJ101" i="1"/>
  <c r="AH101" i="1"/>
  <c r="AM100" i="1"/>
  <c r="AI100" i="1"/>
  <c r="AJ100" i="1"/>
  <c r="AH100" i="1"/>
  <c r="AM99" i="1"/>
  <c r="AI99" i="1"/>
  <c r="AJ99" i="1"/>
  <c r="AH99" i="1"/>
  <c r="AM98" i="1"/>
  <c r="AH98" i="1"/>
  <c r="AI98" i="1"/>
  <c r="AJ98" i="1"/>
  <c r="AM97" i="1"/>
  <c r="AI97" i="1"/>
  <c r="AJ97" i="1"/>
  <c r="AH97" i="1"/>
  <c r="AM96" i="1"/>
  <c r="AI96" i="1"/>
  <c r="AJ96" i="1"/>
  <c r="AH96" i="1"/>
  <c r="AM95" i="1"/>
  <c r="AI95" i="1"/>
  <c r="AJ95" i="1"/>
  <c r="AH95" i="1"/>
  <c r="AM94" i="1"/>
  <c r="AI94" i="1"/>
  <c r="AJ94" i="1"/>
  <c r="AH94" i="1"/>
  <c r="AM93" i="1"/>
  <c r="AI93" i="1"/>
  <c r="AJ93" i="1"/>
  <c r="AH93" i="1"/>
  <c r="AM65" i="1"/>
  <c r="AI65" i="1"/>
  <c r="AJ65" i="1"/>
  <c r="AM92" i="1"/>
  <c r="AH92" i="1"/>
  <c r="AI92" i="1"/>
  <c r="AJ92" i="1"/>
  <c r="AM31" i="1"/>
  <c r="AH31" i="1"/>
  <c r="AJ31" i="1"/>
  <c r="AM36" i="1"/>
  <c r="AI36" i="1"/>
  <c r="AJ36" i="1"/>
  <c r="AM35" i="1"/>
  <c r="AI35" i="1"/>
  <c r="AJ35" i="1"/>
  <c r="AM30" i="1"/>
  <c r="AM66" i="1"/>
  <c r="AI66" i="1"/>
  <c r="AJ66" i="1"/>
  <c r="AM79" i="1"/>
  <c r="AI79" i="1"/>
  <c r="AJ79" i="1"/>
  <c r="AM78" i="1"/>
  <c r="AI78" i="1"/>
  <c r="AJ78" i="1"/>
  <c r="AM77" i="1"/>
  <c r="AI77" i="1"/>
  <c r="AJ77" i="1"/>
  <c r="AM75" i="1"/>
  <c r="AI75" i="1"/>
  <c r="AJ75" i="1"/>
  <c r="AM72" i="1"/>
  <c r="AI72" i="1"/>
  <c r="AJ72" i="1"/>
  <c r="AM69" i="1"/>
  <c r="AI69" i="1"/>
  <c r="AJ69" i="1"/>
  <c r="AM68" i="1"/>
  <c r="AI68" i="1"/>
  <c r="AJ68" i="1"/>
  <c r="AM32" i="1"/>
  <c r="AI32" i="1"/>
  <c r="AJ32" i="1"/>
</calcChain>
</file>

<file path=xl/sharedStrings.xml><?xml version="1.0" encoding="utf-8"?>
<sst xmlns="http://schemas.openxmlformats.org/spreadsheetml/2006/main" count="3376" uniqueCount="1270">
  <si>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</si>
  <si>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</si>
  <si>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</si>
  <si>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</si>
  <si>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</si>
  <si>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</si>
  <si>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</si>
  <si>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</si>
  <si>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</si>
  <si>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</si>
  <si>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</si>
  <si>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</si>
  <si>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</si>
  <si>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</si>
  <si>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</si>
  <si>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</si>
  <si>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</si>
  <si>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LIDER PROCESO</t>
  </si>
  <si>
    <t>HALLAZGO</t>
  </si>
  <si>
    <t>AUDITOR</t>
  </si>
  <si>
    <t>Origen Externo</t>
  </si>
  <si>
    <t>Abierto</t>
  </si>
  <si>
    <t>Ente externo</t>
  </si>
  <si>
    <t>Origen Interno</t>
  </si>
  <si>
    <t>Cerrado</t>
  </si>
  <si>
    <t>Corrección</t>
  </si>
  <si>
    <t>Abierta</t>
  </si>
  <si>
    <t>Correctiva</t>
  </si>
  <si>
    <t>Cerrada</t>
  </si>
  <si>
    <t>Preventiva</t>
  </si>
  <si>
    <t>Riesgo</t>
  </si>
  <si>
    <t>Corporativa</t>
  </si>
  <si>
    <t>Operativa</t>
  </si>
  <si>
    <t>Salud Ocupacional</t>
  </si>
  <si>
    <t>Comunicaciones</t>
  </si>
  <si>
    <t>Logista</t>
  </si>
  <si>
    <t>% que se espera alcanzar de la meta</t>
  </si>
  <si>
    <t>¿Hay acción formulada?</t>
  </si>
  <si>
    <t>Fecha terminación</t>
  </si>
  <si>
    <t>Fecha de inicio</t>
  </si>
  <si>
    <t>(Asignado por la Oficina de Control Interno)</t>
  </si>
  <si>
    <t>Ivonne Andrea Torres Cruz</t>
  </si>
  <si>
    <t>Contabilidad</t>
  </si>
  <si>
    <t>Tesorería</t>
  </si>
  <si>
    <t>Presupuesto</t>
  </si>
  <si>
    <t>Sistemas</t>
  </si>
  <si>
    <t>Planeación</t>
  </si>
  <si>
    <t>Recursos Humanos</t>
  </si>
  <si>
    <t>1.Fecha seguimiento</t>
  </si>
  <si>
    <t>1. % avance en ejecución de la meta</t>
  </si>
  <si>
    <t>1.Alerta</t>
  </si>
  <si>
    <t>1.Analisis - Seguimiento OCI</t>
  </si>
  <si>
    <t>1.Auditor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</si>
  <si>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</si>
  <si>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</si>
  <si>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</si>
  <si>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</si>
  <si>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</si>
  <si>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</si>
  <si>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</si>
  <si>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</si>
  <si>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</si>
  <si>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</si>
  <si>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</si>
  <si>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</si>
  <si>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</si>
  <si>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</si>
  <si>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</si>
  <si>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</si>
  <si>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</si>
  <si>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</si>
  <si>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</si>
  <si>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</si>
  <si>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</si>
  <si>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</si>
  <si>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</si>
  <si>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</si>
  <si>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</si>
  <si>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</si>
  <si>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</si>
  <si>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</si>
  <si>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</si>
  <si>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</si>
  <si>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</si>
  <si>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</si>
  <si>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</si>
  <si>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</si>
  <si>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Rubén Antonio Mora Garcés</t>
  </si>
  <si>
    <t>Camilo Andrés Caicedo Estrada</t>
  </si>
  <si>
    <t>Coordinador de Producción</t>
  </si>
  <si>
    <t>Subdirector Administrativo</t>
  </si>
  <si>
    <t>Cargo del Líder proceso</t>
  </si>
  <si>
    <t>CÓDIGO: CCSE-FT-019</t>
  </si>
  <si>
    <t>Prof. Universitario de Planeación</t>
  </si>
  <si>
    <t>Coordinador de Prensa y Comunicaciones</t>
  </si>
  <si>
    <t>Prof. Universitario de Ventas y Mercadeo</t>
  </si>
  <si>
    <t>Prof. Universitario de Contabilidad</t>
  </si>
  <si>
    <t>Prof. Universitario de Tesorería</t>
  </si>
  <si>
    <t>Prof. Universitario de Presupuesto</t>
  </si>
  <si>
    <t>Prof. Universitario de Facturación</t>
  </si>
  <si>
    <t>Prof. Universitario de Talento Humano</t>
  </si>
  <si>
    <t>Prof. Universitario de Sistemas</t>
  </si>
  <si>
    <t>Responsable de Gestión Documental</t>
  </si>
  <si>
    <t>Auxiliar de Atención al Ciudadano</t>
  </si>
  <si>
    <t>PROCESO AFECTADO</t>
  </si>
  <si>
    <t>Planeación Estratégica (Estratégico)</t>
  </si>
  <si>
    <t>Gestión de las Comunicaciones (Estratégico)</t>
  </si>
  <si>
    <t>Diseño y Creación de Contenidos (Misional)</t>
  </si>
  <si>
    <t>Comercialización (Misional)</t>
  </si>
  <si>
    <t>Producción de Televisión (Misional)</t>
  </si>
  <si>
    <t>Emisión de Contenidos (Misional)</t>
  </si>
  <si>
    <t>Gestión Financiera y Facturación (Apoyo)</t>
  </si>
  <si>
    <t>Gestión Jurídica y Contractual (Apoyo)</t>
  </si>
  <si>
    <t>Gestión de Recursos y Administración de la Información (Apoyo)</t>
  </si>
  <si>
    <t>Gestión del Talento Humano (Apoyo)</t>
  </si>
  <si>
    <t>Control, Seguimiento y Evaluación (Control)</t>
  </si>
  <si>
    <t>Ana Omaira Tarazona Riveros</t>
  </si>
  <si>
    <t>Nelson Jairo Rincón Martínez</t>
  </si>
  <si>
    <t>¿Requiere valoración de riesgo?</t>
  </si>
  <si>
    <t>SI</t>
  </si>
  <si>
    <t>NO</t>
  </si>
  <si>
    <t>FUENTE DE HALLAZGO</t>
  </si>
  <si>
    <t>TIPO DE ACCIÓN PROPUESTA</t>
  </si>
  <si>
    <t>CARGO</t>
  </si>
  <si>
    <t>Defensor del Televidente</t>
  </si>
  <si>
    <t>Responsable del Vocero del Televidente</t>
  </si>
  <si>
    <t>Coordinación Jurídica y Contractual</t>
  </si>
  <si>
    <t>Atención al Ciudadano</t>
  </si>
  <si>
    <t>Facturación y Cartera</t>
  </si>
  <si>
    <t>Gerencia Digital</t>
  </si>
  <si>
    <t>Gerente Digital</t>
  </si>
  <si>
    <t>Andrés Rivera</t>
  </si>
  <si>
    <t>Gerencia de Marketing</t>
  </si>
  <si>
    <t>Gerente de Marketing</t>
  </si>
  <si>
    <t>María José Jaramillo</t>
  </si>
  <si>
    <t>Gerencia Comercial</t>
  </si>
  <si>
    <t>Gerente Comercial</t>
  </si>
  <si>
    <t>Jorge Eduardo Palacio</t>
  </si>
  <si>
    <t>Gerencia de Educación y Cultura</t>
  </si>
  <si>
    <t>Gerente de Educación y Cultura</t>
  </si>
  <si>
    <t>Germán Ortegón</t>
  </si>
  <si>
    <t>Gerencia Transmedia</t>
  </si>
  <si>
    <t>Gerente Transmedia</t>
  </si>
  <si>
    <t>Alejandro Escobar</t>
  </si>
  <si>
    <t>Sistema Informativo</t>
  </si>
  <si>
    <t>Claudia Palacios</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</si>
  <si>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</si>
  <si>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</si>
  <si>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</si>
  <si>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</si>
  <si>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</si>
  <si>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</si>
  <si>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</si>
  <si>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</si>
  <si>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</si>
  <si>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</si>
  <si>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</si>
  <si>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</si>
  <si>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</si>
  <si>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</si>
  <si>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</si>
  <si>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</si>
  <si>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</si>
  <si>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Fechas 2018</t>
  </si>
  <si>
    <t>Fechas previas a 2018</t>
  </si>
  <si>
    <t>Auditoria Interna Control Interno</t>
  </si>
  <si>
    <t>N/A</t>
  </si>
  <si>
    <t>No</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</si>
  <si>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</si>
  <si>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</si>
  <si>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</si>
  <si>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</si>
  <si>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</si>
  <si>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Informe Anual de Control Interno Contable - Vigencia 2015</t>
  </si>
  <si>
    <t>Debilidad. La entidad no ha realizado el avalúo de activos, incumpliendo con lo estipulado en el numeral 4.11.6 de la Resolución 001 de 2001 y el Régimen de Contabilidad Pública</t>
  </si>
  <si>
    <t>Informe Anual de Control Interno Contable - Vigencia 2016</t>
  </si>
  <si>
    <t>7.2.2.3</t>
  </si>
  <si>
    <t>7.2.2.5</t>
  </si>
  <si>
    <t>7.2.2.6</t>
  </si>
  <si>
    <t>Debilidad: 6. En las Actas de los Comités de Sostenibilidad realizados durante la vigencia 2016 (Abril 19 de y 9 de diciembre de 2016), no se fijaron fechas máximas de entrega de los soportes que evidencian la gestión realizada a los compromisos adquiridos</t>
  </si>
  <si>
    <t>7.2.2.7</t>
  </si>
  <si>
    <t>Debilidad: 7. No se evidencian mecanismos para verificar el cumplimiento de las directrices sobre análisis, depuración y seguimiento de cuentas (compromisos adquiridos en comités), ni en forma permanentemente o por lo menos periódicamente el análisis, la depuración y el seguimiento de cuentas  para el mejoramiento y sostenibilidad de la calidad de la información, lo anterior por cuanto dentro de la Resolución 074 de 2015 no se establece la periodicidad para realizar los comités</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</si>
  <si>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</si>
  <si>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</si>
  <si>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Seguimiento Comité SIG 2016-2017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</si>
  <si>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</si>
  <si>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Seguimiento del reporte a la Dirección Nacional de Derechos de Autor - Utilización de Software 2016 así como el proceso de dar de baja el software en la entidad.</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</si>
  <si>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</si>
  <si>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</si>
  <si>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</si>
  <si>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t>Seguimiento y verificación registro hoja de vida y declaración de bienes y rentas SIDEAP 2017</t>
  </si>
  <si>
    <t>Efectuada la revisión documental a la muestra definida para esta auditoría, se evidenció en los contratos Nos. 207, 999, 975, 903, 877, y demás contratos enunciados en el requisito No. 2, falta del registro para las fechas tanto de ingreso como de terminación de los contratos, así mismo, algunas hojas de vida presentan registros a lápiz en los espacios de fechas de terminación de contratos y otras no registran la última experiencia laboral aunque en el expediente se encuentran los soportes.</t>
  </si>
  <si>
    <t>Efectuada la revisión documental a la muestra definida para esta auditoría, se evidenció en los contratos Nos. 1002, 963, 764, 420, 46, 517, 261, 30, 18, 899, 763, 314, 413, 408, 1166, y demás contratos enunciados en los requisitos No. 3, No. 4 y No. 10, debilidades en los formatos de hoja de vida y de bienes y rentas presentados por contratistas, tales como: formatos hojas de vida y bienes y rentas firmados y sin fecha, otros firmados con fecha posterior a la del contrato, algunos sin firma y sin fecha. Así mismo, se observaron hojas de vida en las cuales la fecha de actualización es posterior a la fecha de firma del contrato. No obstante, en la mesa de validación de hallazgos realizada el 24 de noviembre de 2017, se evidenció que para los contratos objeto del hallazgo, la hoja de vida se encuentra registrada en SIDEAP con fecha anterior a la firma del contrato, lo que indica que los expedientes contractuales no cuentan con la debida trazabilidad que requiere el proceso contractual.</t>
  </si>
  <si>
    <t>Efectuada la revisión documental a la muestra definida para esta auditoría, se evidenció en los contratos Nos. 968, 384, 822, 93, 495, 178, 1144, 109, y demás contratos enunciados en el requisito No. 5, que los formatos de hoja de vida que reposan en éstas, no se encuentran firmados, ni con fecha de revisión por parte de la Coordinadora Jurídica, otros se encuentran firmados y registrados con fecha anterior a la de la firma del contrato, un contrato con 2 formatos de hoja de vida.</t>
  </si>
  <si>
    <t>En los expedientes de los contratos Nos. 1037, 1105, 211, 1127, 208 y demás contratos enunciados en el requisito No. 6, se evidenció que en la hoja de vida no aparecen relacionados algunos soportes de estudios académicos realizados por los contratistas, en otros casos, no se logró ubicar los soportes de estudios registrados en la hoja de vida, esto a pesar de revisar los archivos de la carpeta compartida de contratación.</t>
  </si>
  <si>
    <t>En los expedientes de los contratos Nos. 444, 975, 440, 241, 1162, 71 y demás contratos enunciados en el requisito No. 7, se evidenció que en la hoja de vida no aparecen relacionados algunos soportes laborales que reposan en la carpeta, en otros casos, no se logró ubicar los soportes de experiencia laboral registrada en la hoja de vida, a pesar de revisar archivos de la carpeta compartida de contratación.</t>
  </si>
  <si>
    <t>En la capeta del contrato No. 02, se evidenció que en el formato de bienes y rentas no se encuentra archivado.</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</si>
  <si>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</si>
  <si>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</si>
  <si>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</si>
  <si>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</si>
  <si>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</si>
  <si>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</si>
  <si>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Auditoría Proceso Comercialización</t>
  </si>
  <si>
    <t>Se presenta incumplimiento en la actividad No. 1 del procedimiento MCOM – PD – 002 Versión 8 Gestión Comercial y Ventas: Realizar un diagnóstico de oportunidades del mercado al no contar con este diagnóstico por parte de las áreas comerciales del Canal</t>
  </si>
  <si>
    <t>Se presenta incumplimiento en la actividad No. 20 del procedimiento MCOM – PD – 002 Versión 8 Gestión Comercial y Ventas: Enviar Convenio y Contrato a la Subdirección Financiera y Coordinación Jurídica, al no evidenciarse el envío de la minuta del convenio y/o contrato a la Subdirección Financiera</t>
  </si>
  <si>
    <t>Se evidenciaron fallas al momento de verificar los parámetros de calidad de las cápsulas y/o programas entregados por nuestros clientes para ser emitidos en el Canal, toda vez que no se están dejando los registros sobre la identificación, tratamiento y/o autorización para la emisión de estas cápsulas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</si>
  <si>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</si>
  <si>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</si>
  <si>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</si>
  <si>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</si>
  <si>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Se evidenció que en 5 de los expedientes contractuales, (640-2017, 301-2017, 702-2017, 672-2017, 494-2017), el formato AGJC-CN-FT-028 Listado de documentos para contratar, no se registró la fecha de recepción en la Coordinación Jurídica</t>
  </si>
  <si>
    <t>Se identificaron fallas en la publicación del contrato en el Sistema Electrónico de Contratación Pública SECOP, de los 17 contratos auditados, 4 (311-2017, 332-2017, 301-2017, 350-2017) fueron publicados superando los 3 días hábiles</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</si>
  <si>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</si>
  <si>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</si>
  <si>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Se evidenció fallas en lo referente a la gestión documental en 12 expedientes contractuales (301-2017, 702-2016, 672-2016, 562-2016, 279-2017, 297-2017, 316-2017, 331-2017, 350-2017, 494-2017, 652-2017, 623-2017), encontrando situaciones como la falta de foliación, documentos no archivados cronológicamente o de acuerdo a la secuencia lógica de realización y páginas de documentos que no conservan su secuencia</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</si>
  <si>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</si>
  <si>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evidenció que la entidad no se realiza la designación de manera formal de un supervisor, funcionario del Canal, para que adelante la supervisión de los contratos y convenios interadministrativos en los cuales el Canal obra como contratista</t>
  </si>
  <si>
    <t>Auditoría Contratos vigencia 2016 - 2017</t>
  </si>
  <si>
    <r>
      <t xml:space="preserve">Realizada </t>
    </r>
    <r>
      <rPr>
        <sz val="9"/>
        <rFont val="Tahoma"/>
        <family val="2"/>
      </rPr>
      <t>la</t>
    </r>
    <r>
      <rPr>
        <sz val="9"/>
        <color rgb="FF000000"/>
        <rFont val="Tahoma"/>
        <family val="2"/>
      </rPr>
      <t xml:space="preserve"> auditoría a los Contratos Nos. 823, 883, 887 y 502 de 2016 se pudo evidenciar falencias respecto del diligenciamiento del documento de </t>
    </r>
    <r>
      <rPr>
        <i/>
        <sz val="9"/>
        <color rgb="FF000000"/>
        <rFont val="Tahoma"/>
        <family val="2"/>
      </rPr>
      <t>Notificación al  Supervisor,</t>
    </r>
    <r>
      <rPr>
        <sz val="9"/>
        <color rgb="FF000000"/>
        <rFont val="Tahoma"/>
        <family val="2"/>
      </rPr>
      <t xml:space="preserve">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</si>
  <si>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r>
      <t xml:space="preserve">Si bien es cierto Canal Capital posee un régimen de contratación especial, en el acápite de </t>
    </r>
    <r>
      <rPr>
        <i/>
        <sz val="9"/>
        <rFont val="Tahoma"/>
        <family val="2"/>
      </rPr>
      <t>“Contenidos de los Estudios Previos de Conveniencia Y Oportunidad</t>
    </r>
    <r>
      <rPr>
        <sz val="9"/>
        <rFont val="Tahoma"/>
        <family val="2"/>
      </rPr>
      <t>”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r>
  </si>
  <si>
    <t>Auditoría Contratos vigencia 2016 - 2018</t>
  </si>
  <si>
    <r>
      <t xml:space="preserve">En el marco de los expedientes contractuales No 756 y 823 de 2016 de conformidad con lo establecido en el procedimiento </t>
    </r>
    <r>
      <rPr>
        <i/>
        <sz val="9"/>
        <color theme="1"/>
        <rFont val="Tahoma"/>
        <family val="2"/>
      </rPr>
      <t>“Administración de correspondencia externa (ingreso)</t>
    </r>
    <r>
      <rPr>
        <sz val="9"/>
        <color theme="1"/>
        <rFont val="Tahoma"/>
        <family val="2"/>
      </rPr>
      <t>, (</t>
    </r>
    <r>
      <rPr>
        <i/>
        <sz val="9"/>
        <color theme="1"/>
        <rFont val="Tahoma"/>
        <family val="2"/>
      </rPr>
      <t>Formato AGRI-GD-PD-006 del proceso</t>
    </r>
    <r>
      <rPr>
        <sz val="9"/>
        <color theme="1"/>
        <rFont val="Tahoma"/>
        <family val="2"/>
      </rPr>
      <t xml:space="preserve"> de </t>
    </r>
    <r>
      <rPr>
        <i/>
        <sz val="9"/>
        <color theme="1"/>
        <rFont val="Tahoma"/>
        <family val="2"/>
      </rPr>
      <t>“Gestión de recursos y administración de la información”</t>
    </r>
    <r>
      <rPr>
        <sz val="9"/>
        <color theme="1"/>
        <rFont val="Tahoma"/>
        <family val="2"/>
      </rPr>
      <t>,</t>
    </r>
    <r>
      <rPr>
        <i/>
        <sz val="9"/>
        <color theme="1"/>
        <rFont val="Tahoma"/>
        <family val="2"/>
      </rPr>
      <t>”)</t>
    </r>
    <r>
      <rPr>
        <sz val="9"/>
        <color theme="1"/>
        <rFont val="Tahoma"/>
        <family val="2"/>
      </rPr>
      <t xml:space="preserve">, no es posible evidenciar la existencia de soporte documental que dé cuenta de la radicación de la propuesta que dio origen a éstos proyectos. </t>
    </r>
  </si>
  <si>
    <r>
      <t xml:space="preserve">En el marco del expediente contractual No 756 de 2016, el Formato AGCO-FT-013 de </t>
    </r>
    <r>
      <rPr>
        <i/>
        <sz val="9"/>
        <color theme="1"/>
        <rFont val="Tahoma"/>
        <family val="2"/>
      </rPr>
      <t>“Chequeo Documentos”</t>
    </r>
    <r>
      <rPr>
        <sz val="9"/>
        <color theme="1"/>
        <rFont val="Tahoma"/>
        <family val="2"/>
      </rPr>
      <t xml:space="preserve"> necesario para dar inicio al proceso de contratación se presenta con fecha 07 de octubre de 2016. Ahora bien, en el Numeral 5,1,6 del </t>
    </r>
    <r>
      <rPr>
        <i/>
        <sz val="9"/>
        <color theme="1"/>
        <rFont val="Tahoma"/>
        <family val="2"/>
      </rPr>
      <t>Cronograma de Contratación propuesto y aprobado por la ANTV</t>
    </r>
    <r>
      <rPr>
        <sz val="9"/>
        <color theme="1"/>
        <rFont val="Tahoma"/>
        <family val="2"/>
      </rPr>
      <t xml:space="preserve">, obrante a FOLIO 13 del Expediente Contractual se evidencia que el periodo de contratación establecido para este proyecto inicia en la segunda semana de agosto (lunes 8) y va hasta la cuarta semana de agosto (miércoles 31). Esta situación pone de presente el </t>
    </r>
    <r>
      <rPr>
        <i/>
        <sz val="9"/>
        <color theme="1"/>
        <rFont val="Tahoma"/>
        <family val="2"/>
      </rPr>
      <t xml:space="preserve">“no cumplimiento de los cronogramas de ejecución aprobados por la Autoridad” </t>
    </r>
    <r>
      <rPr>
        <sz val="9"/>
        <color theme="1"/>
        <rFont val="Tahoma"/>
        <family val="2"/>
      </rPr>
      <t xml:space="preserve">mediante la </t>
    </r>
    <r>
      <rPr>
        <i/>
        <sz val="9"/>
        <color theme="1"/>
        <rFont val="Tahoma"/>
        <family val="2"/>
      </rPr>
      <t>Resolución ANTV 1431 de 2016.</t>
    </r>
  </si>
  <si>
    <t>En el marco del ejercicio auditor se pudo establecer Respecto de la aplicación del Procedimiento AGJC-CN-PD-005 “Contratación Directa”, que en el expediente contractual No 756 de 2016, existen deficiencias en la aplicación del Método de Control identificado para la Actividad número 4; ya que en revisión del expediente contractual se encontraron diferencias entre el objeto contractual establecido en la minuta del contrato (relacionado con el programa Bienestar Capital) v/s el objeto planteado en el registro presupuestal (relacionado con el programa Conexión Bienestar). Si bien es cierto, en el expediente contractual se evidencia la obligatoriedad de realizar el cambio planteado y su referenciación a la ANTV, el Registro Presupuestal no refleja esta situación. Con base en lo anterior, se evidencian deficiencias en la aplicación de los métodos de control al momento de gestionar la expedición del Certificado de Registro Presupuestal, el cual debe ser contrastado contra la Minuta Contractual, numerada y fechada que se registra como insumo para adelantar la expedición del Certificado de Registro Presupuestal y su registro en el aplicativo PREDIS</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</si>
  <si>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</si>
  <si>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</si>
  <si>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 xml:space="preserve">En el 30% de los expedientes analizados no se evidencia registro de la firma de quien debe suscribir los ESTUDIOS PREVIOS conforme al formato código AGJC-CN-PD-001- Versión 2. </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</si>
  <si>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</si>
  <si>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r>
      <t xml:space="preserve">Para el 17% de los expedientes verificados, en el </t>
    </r>
    <r>
      <rPr>
        <i/>
        <sz val="9"/>
        <color theme="1"/>
        <rFont val="Tahoma"/>
        <family val="2"/>
      </rPr>
      <t>formato de Hoja de Vida del SIDEAP,</t>
    </r>
    <r>
      <rPr>
        <sz val="9"/>
        <color theme="1"/>
        <rFont val="Tahoma"/>
        <family val="2"/>
      </rPr>
      <t xml:space="preserve"> no se evidencia en el ítem de certificación de la información la firma por parte del Jefe de personal o de contratos. </t>
    </r>
  </si>
  <si>
    <t>Informe Anual de Control Interno Contable Vig. 2017</t>
  </si>
  <si>
    <t>7.2.2.1</t>
  </si>
  <si>
    <t xml:space="preserve"> DEBILIDAD 1. El proceso contable tiene definido un procedimiento general denominado Estados Financieros, En el cual no se observan claramente definidas las siguientes actividades: como es el flujo de información de las demás áreas hacia contabilidad, cuáles son los documentos requeridos para registrar transacciones diferentes a los pagos y que afectan los Estados Financieros, y la forma se debe realizar el cierre integral de la vigencia con la información producida en las áreas o dependencias que generan hechos económicos.</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</si>
  <si>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</si>
  <si>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</si>
  <si>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7.2.2.4</t>
  </si>
  <si>
    <t>DEBILIDAD 4. Dentro de las políticas y procedimientos establecidos se requiere documentar un lineamiento claro para la divulgación de los Estados Financieros.</t>
  </si>
  <si>
    <t xml:space="preserve">DEBILIDAD 5. Desactualización de la política financiera, la cual en su parte normativa no incluye la Resolución 193 de 2016. Así mismo, los procedimientos de Estados Financieros, de tesorería y cartera, no incluyen la Resolución 414 de 2014 y la Resolución 193 de 2016 entre otras normas expedidas por la Contaduría General de la Nación. </t>
  </si>
  <si>
    <t xml:space="preserve">DEBILIDAD 6. Las notas a los Estados Financieros presentan debilidades en cuanto a la revelación adecuada para la información de tipo cualitativo y cuantitativo. Las cuentas por cobrar (Prestación de servicios) y en la cuenta de saldo a favor por impuesto a las ventas, las cuales presentaron variaciones significativas, sin embargo no se informa de manera amplia y suficiente la razón o razones por las cuales se presentó dicha variación. 
De igual manera, se observaron debilidades en la revelación de la información relativa a la naturaleza y régimen jurídico del Canal, no se indican los órganos superiores de dirección y administración, y la entidad a la cual está adscrita o vinculada, para caso del Canal se encuentra vinculado a la Secretaría de Cultura Recreación y Deporte. 
De otra parte, al revisar el contenido de las notas no se evidencio la referenciación de estas con cada una de las cuentas del balance a las que hacen referencia. Lo anterior de acuerdo a lo establecido en el Capítulo VI de las Normas para el Reconocimiento, Medición, Revelación y Presentación de los Hechos Económicos del Régimen de Contabilidad Pública adoptado a través de la Resolución 414 de 2014 expedida por la Contaduría General de la Nación. </t>
  </si>
  <si>
    <t>RECOMENDACION 3. Al verificar si se tiene establecida una directriz, procedimientos, instrucciones, o lineamientos sobre análisis, depuración y seguimiento de cuentas para el mejoramiento y sostenibilidad de la calidad de la información, no se encontró ningún instrumento que dé cuenta de esta actividad en la Entidad.</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</si>
  <si>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</si>
  <si>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Visita de Seguimiento al Cumplimiento de la Normativa Archivística.  (Herramienta No. 1)</t>
  </si>
  <si>
    <t>1-4</t>
  </si>
  <si>
    <t>Actualización  y ajuste de la política de gestión documental según lo establecido en el Decreto 2609 de 2012, en la cual se contemple: Marco conceptual para la gestión de información en cualquier soporte, Conjunto de estándares para la gestión de la información en cualquier soporte, metodología general para creación, uso, mantenimiento, retención, acceso y preservación de la información, programa de gestión de información y documentos, así como la cooperación, articulación y coordinación permanente entre archivo y dependencias productoras.</t>
  </si>
  <si>
    <t>1-5.5</t>
  </si>
  <si>
    <t xml:space="preserve">No se cuenta con tablas de Control de Acceso para el establecimiento de categorías adecuadas de derechos y restricciones de seguridad aplicables a los documentos. </t>
  </si>
  <si>
    <t>1-5.6</t>
  </si>
  <si>
    <t>En el área Jurídica no se cuenta con Inventarios  actualizados  desde el año 2015, razón por la que no se han hecho transferencias primarias, de igual manera se identificó que parte de los expedientes no obedecen a lo establecido en la Archivística de la Dependencia.</t>
  </si>
  <si>
    <t>1-5.7</t>
  </si>
  <si>
    <t xml:space="preserve">No se cuenta con modelo de requisitos para la gestión de documentos electrónicos. </t>
  </si>
  <si>
    <t>1-9.2</t>
  </si>
  <si>
    <t xml:space="preserve">No se ha ejecutado intervención al Fondo Documental Acumulado (FDA) de acuerdo a las Tablas de Valoración Documental (TVD). </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</si>
  <si>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</si>
  <si>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</si>
  <si>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1-19</t>
  </si>
  <si>
    <t>Ajuste del Plan de Emergencias con un Plan Operativo de Normalización que contemple acciones en caso de siniestros según Acuerdo 050 de 2000.</t>
  </si>
  <si>
    <t>Visita de Seguimiento al Cumplimiento de la Normativa Archivística. (Herramienta No. 2)</t>
  </si>
  <si>
    <t>2-4.1</t>
  </si>
  <si>
    <t xml:space="preserve">No se cuenta con aplicativo o herramienta tecnológica integral para las operaciones de Gestión Documental. </t>
  </si>
  <si>
    <t>2-6.3</t>
  </si>
  <si>
    <t xml:space="preserve">Se evidencia la necesidad de ajustar el cronograma de transferencias primarias de Archivo.  </t>
  </si>
  <si>
    <t>2-8.9</t>
  </si>
  <si>
    <t>La entidad no ha solicitado monitoreo de condiciones ambientales y carga microbiana al Archivo de Bogotá.</t>
  </si>
  <si>
    <t>1-3 - Recomendación</t>
  </si>
  <si>
    <t>Actualización del Diagnóstico Integral de Archivos contemplando temas de conservación y preservación documental digital que sirva de insumo para la actualización del Sistema Integrado de Conservación.</t>
  </si>
  <si>
    <t>1-5.3 - Recomendación</t>
  </si>
  <si>
    <t xml:space="preserve">Actualización del Programa de Gestión Documental, ampliando la descripción de cada actividad a desarrollar y tener en cuenta la transferencia secundaria. </t>
  </si>
  <si>
    <t>1-5.8 - Recomendación</t>
  </si>
  <si>
    <t>Se recomienda que en el instrumento de Banco Terminológico Banco Terminológico de tipos, series y sub-series documentales se incluyan las series y sub-series misionales .</t>
  </si>
  <si>
    <t>Ajuste de documento Préstamo y consulta Documental en el que se incluyan procedimientos o metodologías para préstamo y acceso a los documentos en cualquier soporte</t>
  </si>
  <si>
    <t>1-18.1 - Recomendación</t>
  </si>
  <si>
    <t>1-18.2 - Recomendación</t>
  </si>
  <si>
    <t>2-8.8 - Recomendación Control Interno</t>
  </si>
  <si>
    <t>No se evidencia información de variables de monitoreo ambiental realizado por la entidad para la dependencia de Archivo ubicada en la Sede Principal (Av. El Dorado No. 66 - 63, piso 5)</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</si>
  <si>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</si>
  <si>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</si>
  <si>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</si>
  <si>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</si>
  <si>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</si>
  <si>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</si>
  <si>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</si>
  <si>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R-7</t>
  </si>
  <si>
    <t xml:space="preserve">Se requiere del acompañamiento constante a dependencias para orientación y soporte de aplicación de TRD para validar ajustes que se requieran, así como garantizar la correcta clasificación y composición de expedientes. </t>
  </si>
  <si>
    <t>Informe Derechos de Autor Vigencia 2017</t>
  </si>
  <si>
    <t>7.2.</t>
  </si>
  <si>
    <t xml:space="preserve"> Se evidenció que la entidad no cuenta con un licenciamiento adecuado a sus necesidades. La entidad realizó la adquisición de las licencias de Microsoft Office en las versiones Home and Business o Home and Student, las cuales no son licencias adecuadas para una Organización Gubernamental y/o Distrital, de conformidad con lo reportado por el Subdirector Administrativo.</t>
  </si>
  <si>
    <t>El 15% de la muestra seleccionada de equipos de cómputo del Canal, no poseen la activación de las licencias correspondientes al producto Microsoft Office.</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</si>
  <si>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</si>
  <si>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</si>
  <si>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t>7.4.</t>
  </si>
  <si>
    <t xml:space="preserve">Para los elementos que están en proceso de baja en la entidad no fue posible su verificación adecuada debido a la falta de espacio en su almacenamiento. </t>
  </si>
  <si>
    <t>Reunión de Avance Oficina de Control Interno correspondiente al mes de abril</t>
  </si>
  <si>
    <t xml:space="preserve">Se establece la necesidad de realizar una verificación a los Procedimientos y Formatos correspondientes al proceso de evaluación, control y seguimiento. </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</si>
  <si>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</si>
  <si>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</si>
  <si>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</si>
  <si>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En el acta del comité técnico sostenibilidad realizado en el mes de Abril de 2016 no fueron fijadas fechas para la entrega de soportes que evidencian los compromisos adquiridos, sin embargo en el acta  realizada el 09 de Diciembre de 2016 se pactaron fechas máximas de entrega que soportan la exigibilidad en la entrega de soportes para evidenciar la gestión realizada a los compromisos adquiridos.</t>
  </si>
  <si>
    <t>1. Registrar dentro de  las actas de comité de sostenibilidad, fechas máximas para la entrega de soportes que evidencien los compromisos de la gestión realizada.
2. Realizar el respectivo seguimiento al cumplimiento de las fechas establecidas en los compromisos adquiridos en las actas.</t>
  </si>
  <si>
    <t>(Número de actividades realizadas / Número de actividades programadas ) X 100%</t>
  </si>
  <si>
    <t>En la resolución 074 de 2015, no se establecieron periodos para realizar los comités técnicos de sostenibilidad contable.</t>
  </si>
  <si>
    <t>1. Revisar de la Resolución 074 de 2015, con el fin de determinar la viabilidad de establecer periodicidad para citar los comités de sostenibilidad:
2. Ajustar la Resolución 074 si se determina viabilidad en fijar periodicidad para realizar los comités de sostenibilidad. 
3. Realizar el respectivo seguimiento al cumplimiento de las fechas establecidas en los compromisos adquiridos en las actas.</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</si>
  <si>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</si>
  <si>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</si>
  <si>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</si>
  <si>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Desconocimiento y/o  falta de claridad en cuanto a la forma de operar y la descripción de las funciones y alcances de los grupos de trabajo establecidos en la  resolución interna 036 de 2015.</t>
  </si>
  <si>
    <t>Actividades realizadas / Actividades propuestas.</t>
  </si>
  <si>
    <t>Desconocimiento del procedimiento AGRI-SA-PD-012 REINTEGRO AL ALMACEN Y/O TRASLADO DE BIENES.</t>
  </si>
  <si>
    <t>número de actividades realizadas/número de actividades programadas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</si>
  <si>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</si>
  <si>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</si>
  <si>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</si>
  <si>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Desconocimiento de la forma de ingreso de los elementos al aplicativo Kardex.</t>
  </si>
  <si>
    <t xml:space="preserve">Debilidad en los puntos de control </t>
  </si>
  <si>
    <t>Número de actividades realizada / Número de actividades programadas * 100</t>
  </si>
  <si>
    <t xml:space="preserve">Contar con la totalidad de las firmas y de los documentos debidamente diligenciados en el expediente contractual. </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</si>
  <si>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</si>
  <si>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r>
      <rPr>
        <b/>
        <sz val="9"/>
        <color theme="1"/>
        <rFont val="Tahoma"/>
        <family val="2"/>
      </rPr>
      <t xml:space="preserve">1.  </t>
    </r>
    <r>
      <rPr>
        <sz val="9"/>
        <color theme="1"/>
        <rFont val="Tahoma"/>
        <family val="2"/>
      </rPr>
      <t>Realizar la verificación trimestral de la totalidad de documentos y foliación de los expedientes contractuales.</t>
    </r>
  </si>
  <si>
    <t xml:space="preserve">Contar con la debida organización y foliación de los expedientes contractuales. </t>
  </si>
  <si>
    <t>Fallas en el proceso de publicación del SECOP</t>
  </si>
  <si>
    <t>1. Realizar la verificación mensual de las publicaciones que se hagan en el SECOP.</t>
  </si>
  <si>
    <t>Publicación de los procesos contractuales</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</si>
  <si>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</si>
  <si>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</si>
  <si>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</si>
  <si>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No se contaba con una base de datos unificada donde se evidenciara los clientes de cada una de las nuevas líneas de negocio.</t>
  </si>
  <si>
    <t>número de actividades ejecutadas / número de actividades programadas *100%</t>
  </si>
  <si>
    <t xml:space="preserve">Tener actualizado el procedimiento y articuladas las líneas de negocios del canal. </t>
  </si>
  <si>
    <t xml:space="preserve">1. Manual de procedimiento se encuentra desactualizado con respecto a las nuevas líneas de negocios.         
2. Falta de articulación de los equipos de trabajo. </t>
  </si>
  <si>
    <t>número de actividades ejecutadas / número de actividades programadas</t>
  </si>
  <si>
    <t xml:space="preserve">Minimizar los casos en los que lleguen contenidos externos con fallas técnicas. </t>
  </si>
  <si>
    <t xml:space="preserve">1. No se tiene certificado y/o constancia de recibido del servicio por parte de Canal Capital. </t>
  </si>
  <si>
    <t>Formato creado e incluido en el Sistema de Gestión de Calidad.</t>
  </si>
  <si>
    <t>Desconocimiento del formato AGRI-SA-FT-008 FORMATO PEDIDO INSUMO DE PAPELERÍA versión 5</t>
  </si>
  <si>
    <t>NUMERO DE SUPERVISORES CAPACITADOS / NUMERO DE SUPERVISORES DE LA ENTIDAD
NUMERO DE CORREOS ENVIADOS/NUMERO DE CORREOS PROGRAMADOS</t>
  </si>
  <si>
    <t xml:space="preserve">Tener las solicitudes de los insumos requeridos debidamente autorizados por los responsables de las áreas. </t>
  </si>
  <si>
    <t>Usar  los formatos:
MCOM-FT-014 COTIZACIÓN VENTAS PÚBLICAS
MCOM-FT-015 COTIZACIÓN VENTAS PRIVADAS
MCOM-FT-016 COTIZACIÓN NUEVOS NEGOCIOS</t>
  </si>
  <si>
    <t>Aplicar los formatos de cotización</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</si>
  <si>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</si>
  <si>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</si>
  <si>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</si>
  <si>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</si>
  <si>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1. Falla en el control al momento de recibir los documentos.</t>
  </si>
  <si>
    <t>Tener con fecha todos los listados de documentos que hacen parte del expediente contractual.</t>
  </si>
  <si>
    <t>1. Fallas en el proceso de publicación del SECOP</t>
  </si>
  <si>
    <t>Debilidad en los puntos de control.</t>
  </si>
  <si>
    <t>1. Realizar la verificación trimestral de la totalidad de los documentos y foliación de los expedientes contractuales</t>
  </si>
  <si>
    <t>Verificar la totalidad de documentos debidamente diligenciados en el expediente contractual</t>
  </si>
  <si>
    <t>1. El instructivo para Legalización de Contratos AGCO-IN-001 versión IV, se encuentra desactualizado.</t>
  </si>
  <si>
    <t>falta de personal para elaborar dicho procedimiento.</t>
  </si>
  <si>
    <t xml:space="preserve">1. Capacitar al personal involucrado en el proceso de  organización de archivos de gestión
2 realizar las correcciones pertinentes en la ordenación de los expedientes contractuales.
</t>
  </si>
  <si>
    <t xml:space="preserve">Total de contratos foliados. </t>
  </si>
  <si>
    <r>
      <rPr>
        <b/>
        <sz val="9"/>
        <color theme="1"/>
        <rFont val="Tahoma"/>
        <family val="2"/>
      </rPr>
      <t>1.</t>
    </r>
    <r>
      <rPr>
        <sz val="9"/>
        <color theme="1"/>
        <rFont val="Tahoma"/>
        <family val="2"/>
      </rPr>
      <t xml:space="preserve"> Debilidad en los puntos de control </t>
    </r>
  </si>
  <si>
    <r>
      <rPr>
        <b/>
        <sz val="9"/>
        <color theme="1"/>
        <rFont val="Tahoma"/>
        <family val="2"/>
      </rPr>
      <t>1.</t>
    </r>
    <r>
      <rPr>
        <sz val="9"/>
        <color theme="1"/>
        <rFont val="Tahoma"/>
        <family val="2"/>
      </rPr>
      <t xml:space="preserve"> Contar con la totalidad de las firmas y de los documentos debidamente diligenciados, en el expediente contractual.
</t>
    </r>
    <r>
      <rPr>
        <b/>
        <sz val="9"/>
        <color theme="1"/>
        <rFont val="Arial"/>
        <family val="2"/>
      </rPr>
      <t/>
    </r>
  </si>
  <si>
    <r>
      <rPr>
        <b/>
        <sz val="9"/>
        <color theme="1"/>
        <rFont val="Tahoma"/>
        <family val="2"/>
      </rPr>
      <t xml:space="preserve">1. </t>
    </r>
    <r>
      <rPr>
        <sz val="9"/>
        <color theme="1"/>
        <rFont val="Tahoma"/>
        <family val="2"/>
      </rPr>
      <t xml:space="preserve">Riesgos que se presentan en materia contractual </t>
    </r>
  </si>
  <si>
    <r>
      <rPr>
        <b/>
        <sz val="9"/>
        <color theme="1"/>
        <rFont val="Tahoma"/>
        <family val="2"/>
      </rPr>
      <t xml:space="preserve">1. </t>
    </r>
    <r>
      <rPr>
        <sz val="9"/>
        <color theme="1"/>
        <rFont val="Tahoma"/>
        <family val="2"/>
      </rPr>
      <t>Solicitar dos (2) mesas de trabajo con la Oficina de Control Interno, Planeación,  Dirección Operativa, con la finalidad de identificar los riesgos en los procesos contractuales.</t>
    </r>
  </si>
  <si>
    <r>
      <rPr>
        <b/>
        <sz val="9"/>
        <color theme="1"/>
        <rFont val="Tahoma"/>
        <family val="2"/>
      </rPr>
      <t xml:space="preserve">1. </t>
    </r>
    <r>
      <rPr>
        <sz val="9"/>
        <color theme="1"/>
        <rFont val="Tahoma"/>
        <family val="2"/>
      </rPr>
      <t>Poder identificar los riesgos en los diferentes procesos contractuales que se llevan a cabo en el Canal</t>
    </r>
  </si>
  <si>
    <r>
      <rPr>
        <b/>
        <sz val="9"/>
        <color theme="1"/>
        <rFont val="Tahoma"/>
        <family val="2"/>
      </rPr>
      <t>1.</t>
    </r>
    <r>
      <rPr>
        <sz val="9"/>
        <color theme="1"/>
        <rFont val="Tahoma"/>
        <family val="2"/>
      </rPr>
      <t xml:space="preserve"> No actualización del Manual de contratación.
</t>
    </r>
    <r>
      <rPr>
        <b/>
        <sz val="9"/>
        <color theme="1"/>
        <rFont val="Tahoma"/>
        <family val="2"/>
      </rPr>
      <t xml:space="preserve">2. </t>
    </r>
    <r>
      <rPr>
        <sz val="9"/>
        <color theme="1"/>
        <rFont val="Tahoma"/>
        <family val="2"/>
      </rPr>
      <t>No contar con el debido procedimiento</t>
    </r>
  </si>
  <si>
    <r>
      <rPr>
        <b/>
        <sz val="9"/>
        <color theme="1"/>
        <rFont val="Tahoma"/>
        <family val="2"/>
      </rPr>
      <t>1.</t>
    </r>
    <r>
      <rPr>
        <sz val="9"/>
        <color theme="1"/>
        <rFont val="Tahoma"/>
        <family val="2"/>
      </rPr>
      <t xml:space="preserve"> Actualizar el manual de contratación, supervisión e interventoría, con la finalidad de suprimir la presentación de la propuesta a los contratos de prestación de servicios profesionales y de apoyo a la gestión.</t>
    </r>
  </si>
  <si>
    <r>
      <rPr>
        <b/>
        <sz val="9"/>
        <color theme="1"/>
        <rFont val="Tahoma"/>
        <family val="2"/>
      </rPr>
      <t>1.</t>
    </r>
    <r>
      <rPr>
        <sz val="9"/>
        <color theme="1"/>
        <rFont val="Tahoma"/>
        <family val="2"/>
      </rPr>
      <t xml:space="preserve"> Que el Manual de Contratación, Supervisión e Interventoría del Canal, se encuentre acorde con las necesidades y procedimientos que se presentan en la actualidad.</t>
    </r>
  </si>
  <si>
    <r>
      <rPr>
        <b/>
        <sz val="9"/>
        <color theme="1"/>
        <rFont val="Tahoma"/>
        <family val="2"/>
      </rPr>
      <t>2.</t>
    </r>
    <r>
      <rPr>
        <sz val="9"/>
        <color theme="1"/>
        <rFont val="Tahoma"/>
        <family val="2"/>
      </rPr>
      <t xml:space="preserve"> Realizar un nuevo procedimiento para la causal de contratación denominada </t>
    </r>
    <r>
      <rPr>
        <i/>
        <sz val="9"/>
        <color theme="1"/>
        <rFont val="Tahoma"/>
        <family val="2"/>
      </rPr>
      <t xml:space="preserve">"Iniciativa Privada" </t>
    </r>
    <r>
      <rPr>
        <sz val="9"/>
        <color theme="1"/>
        <rFont val="Tahoma"/>
        <family val="2"/>
      </rPr>
      <t>donde se establece la radicación obligatoria de los documentos allegados al canal.</t>
    </r>
  </si>
  <si>
    <r>
      <rPr>
        <b/>
        <sz val="9"/>
        <color theme="1"/>
        <rFont val="Tahoma"/>
        <family val="2"/>
      </rPr>
      <t>2.</t>
    </r>
    <r>
      <rPr>
        <sz val="9"/>
        <color theme="1"/>
        <rFont val="Tahoma"/>
        <family val="2"/>
      </rPr>
      <t xml:space="preserve"> Establecer procedimientos para la recepción de documentos, con la finalidad que  en el expediente contractual repose toda la trazabilidad del proceso. </t>
    </r>
  </si>
  <si>
    <r>
      <rPr>
        <b/>
        <sz val="9"/>
        <color theme="1"/>
        <rFont val="Tahoma"/>
        <family val="2"/>
      </rPr>
      <t xml:space="preserve">1. </t>
    </r>
    <r>
      <rPr>
        <sz val="9"/>
        <color theme="1"/>
        <rFont val="Tahoma"/>
        <family val="2"/>
      </rPr>
      <t>Solicitar al Secretario General, se convoque a Comité Directivo, con la finalidad de recordar la importancia del cumplimiento de los cronogramas establecidos en los proyectos de inversión.</t>
    </r>
  </si>
  <si>
    <r>
      <rPr>
        <b/>
        <sz val="9"/>
        <color theme="1"/>
        <rFont val="Tahoma"/>
        <family val="2"/>
      </rPr>
      <t xml:space="preserve">1. </t>
    </r>
    <r>
      <rPr>
        <sz val="9"/>
        <color theme="1"/>
        <rFont val="Tahoma"/>
        <family val="2"/>
      </rPr>
      <t>Generar conciencia y buenas practicas a los supervisores y al área de planeación, para que se de efectivo cumplimiento a los cronogramas establecidos en los proyectos de inversión.</t>
    </r>
  </si>
  <si>
    <r>
      <rPr>
        <b/>
        <sz val="9"/>
        <color theme="1"/>
        <rFont val="Tahoma"/>
        <family val="2"/>
      </rPr>
      <t>1.</t>
    </r>
    <r>
      <rPr>
        <sz val="9"/>
        <color theme="1"/>
        <rFont val="Tahoma"/>
        <family val="2"/>
      </rPr>
      <t xml:space="preserve"> Fallas en la estructuración del objeto del contrato por parte de las dependencias generadoras de la necesidad, al momento de solicitar los CDP´S.</t>
    </r>
  </si>
  <si>
    <r>
      <rPr>
        <b/>
        <sz val="9"/>
        <color theme="1"/>
        <rFont val="Tahoma"/>
        <family val="2"/>
      </rPr>
      <t xml:space="preserve">1. </t>
    </r>
    <r>
      <rPr>
        <sz val="9"/>
        <color theme="1"/>
        <rFont val="Tahoma"/>
        <family val="2"/>
      </rPr>
      <t xml:space="preserve">Elaborar una circular con destino a todas las áreas del Canal en la cual se recuerde que los objetos de los contratos se deben proyectar de forma general. </t>
    </r>
  </si>
  <si>
    <r>
      <rPr>
        <b/>
        <sz val="9"/>
        <color theme="1"/>
        <rFont val="Tahoma"/>
        <family val="2"/>
      </rPr>
      <t>1.</t>
    </r>
    <r>
      <rPr>
        <sz val="9"/>
        <color theme="1"/>
        <rFont val="Tahoma"/>
        <family val="2"/>
      </rPr>
      <t xml:space="preserve"> Recordar a las áreas de Canal Capital la importancia de redactar los objetos de los contratos en forma general, en especial para el trámite que se surte ante la dirección financiera. </t>
    </r>
  </si>
  <si>
    <r>
      <rPr>
        <b/>
        <sz val="9"/>
        <color theme="1"/>
        <rFont val="Tahoma"/>
        <family val="2"/>
      </rPr>
      <t>1.</t>
    </r>
    <r>
      <rPr>
        <sz val="9"/>
        <color theme="1"/>
        <rFont val="Tahoma"/>
        <family val="2"/>
      </rPr>
      <t xml:space="preserve"> No actualización del Manual de contratación.</t>
    </r>
  </si>
  <si>
    <r>
      <rPr>
        <b/>
        <sz val="9"/>
        <color theme="1"/>
        <rFont val="Tahoma"/>
        <family val="2"/>
      </rPr>
      <t xml:space="preserve">1. </t>
    </r>
    <r>
      <rPr>
        <sz val="9"/>
        <color theme="1"/>
        <rFont val="Tahoma"/>
        <family val="2"/>
      </rPr>
      <t xml:space="preserve">Actualizar el manual de contratación, supervisión e interventoría, con la finalidad de suprimir el memorando. </t>
    </r>
  </si>
  <si>
    <t>Actualizar el manual de acuerdo con las necesidades actuales del Canal.</t>
  </si>
  <si>
    <r>
      <rPr>
        <b/>
        <sz val="9"/>
        <color theme="1"/>
        <rFont val="Tahoma"/>
        <family val="2"/>
      </rPr>
      <t xml:space="preserve">1. </t>
    </r>
    <r>
      <rPr>
        <sz val="9"/>
        <color theme="1"/>
        <rFont val="Tahoma"/>
        <family val="2"/>
      </rPr>
      <t xml:space="preserve">Debilidad en los puntos de control </t>
    </r>
  </si>
  <si>
    <t>Contar con la totalidad de las firmas y de los documentos debidamente diligenciados, en el expediente contractual.</t>
  </si>
  <si>
    <r>
      <rPr>
        <b/>
        <sz val="9"/>
        <color theme="1"/>
        <rFont val="Tahoma"/>
        <family val="2"/>
      </rPr>
      <t>1.</t>
    </r>
    <r>
      <rPr>
        <sz val="9"/>
        <color theme="1"/>
        <rFont val="Tahoma"/>
        <family val="2"/>
      </rPr>
      <t xml:space="preserve"> No actualización del Manual de contratación.
</t>
    </r>
    <r>
      <rPr>
        <b/>
        <sz val="9"/>
        <color theme="1"/>
        <rFont val="Arial"/>
        <family val="2"/>
      </rPr>
      <t/>
    </r>
  </si>
  <si>
    <r>
      <rPr>
        <b/>
        <sz val="9"/>
        <color theme="1"/>
        <rFont val="Tahoma"/>
        <family val="2"/>
      </rPr>
      <t xml:space="preserve">1.  </t>
    </r>
    <r>
      <rPr>
        <sz val="9"/>
        <color theme="1"/>
        <rFont val="Tahoma"/>
        <family val="2"/>
      </rPr>
      <t>Realizar la verificación trimestral de la totalidad de documentos y foliación de los expedientes contractuales</t>
    </r>
  </si>
  <si>
    <t>Procedimientos con necesidad de ajustes en cuanto a la información requerida en el marco normativo aplicable para Canal Capital.</t>
  </si>
  <si>
    <t>Actualizar el procedimiento AGFF-CO-PD-001</t>
  </si>
  <si>
    <t>De Mejora</t>
  </si>
  <si>
    <t>Actualizar procedimiento/ procedimiento actualizado</t>
  </si>
  <si>
    <t>Procedimiento actualizado</t>
  </si>
  <si>
    <t>Informe proyectado / Informe entregado</t>
  </si>
  <si>
    <t>Informe técnico sobre el deterioro de los bienes de propiedad, planta y equipo.</t>
  </si>
  <si>
    <t>No se encuentra actualizado el procedimiento y política financiera conforme a la resolución 182 de 2017 emitida por la CGN</t>
  </si>
  <si>
    <t xml:space="preserve">Actualizar el procedimiento AGFF-CO-PD-01 y la política financiera incluyendo los tiempos de divulgación </t>
  </si>
  <si>
    <t>procedimiento y Política financiera actualizada</t>
  </si>
  <si>
    <t>No se encuentra de manera especifica la resolución 414 de 2014 y 193 de 2016 en los normogramas de los procedimientos y política financiera de la Subdirección Financiera</t>
  </si>
  <si>
    <t>Actualizar los procedimientos y la política financiera de la subdirección financiera en el normograma de cada uno.</t>
  </si>
  <si>
    <t>No se presenta información explicita en la notas a los estados financieros de acuerdo a la política financiera y a la normatividad aplicable y vigente</t>
  </si>
  <si>
    <t>Notas y revelaciones en estados financieros mensuales</t>
  </si>
  <si>
    <t>procedimiento/procedimiento revisado</t>
  </si>
  <si>
    <t>Verificación del proceso</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</si>
  <si>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</si>
  <si>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</si>
  <si>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</si>
  <si>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</si>
  <si>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Mal planteamiento y/o desconocimiento de la normatividad</t>
  </si>
  <si>
    <t>Revisar la normatividad y verificar, que en la nueva actualización este cumpliendo con los lineamientos que estipula el Archivo Distrital .
a) Marco conceptual claro para la gestión de la información física y electrónica de las entidades públicas.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</si>
  <si>
    <t>Control de acceso realizado / Control de acceso proyectados</t>
  </si>
  <si>
    <t>Enviar actualización TRD al Archivo Distrital para su convalidación .
Socialización de las TRD una vez convalidadas.
Tener tabla de acceso documental y publicarla en la página de la entidad.</t>
  </si>
  <si>
    <t>El área jurídica no maneja el FUID para el inventario del área.</t>
  </si>
  <si>
    <t>Capacitación ejecutada / Capacitación programada</t>
  </si>
  <si>
    <t>Realizar capacitaciones y acompañamientos pertinentes en el levantamiento de la información. 
Revisión de los documentos a transferir , para luego legalizar los documentos a transferir al archivo central</t>
  </si>
  <si>
    <t>1 documento Diagnostico</t>
  </si>
  <si>
    <t>Diagnóstico de documento electrónico</t>
  </si>
  <si>
    <t>falta de personal, para apoyar en la intervención de los documentos que hacen parte del fondo documental , por otra parte la falta de un espacio adecuado para realizar dicha intervención</t>
  </si>
  <si>
    <t>Identificar el Fondo Acumulado documental del Canal</t>
  </si>
  <si>
    <t>Faltaba la aprobación por parte del Archivo Distrital de Bogotá para realizar la transferencia secundaria.</t>
  </si>
  <si>
    <t>No se ha realizado el Plan de emergencia de la Entidad en caso de un siniestro debido a que no se cuenta con el recurso disponible.</t>
  </si>
  <si>
    <t>1. elaborar el Plan de emergencia de la entidad contemplando acciones a realizar en caso de un siniestro que afecte la documentación</t>
  </si>
  <si>
    <t>Aprobación del plan de emergencia</t>
  </si>
  <si>
    <t>falta de recursos  para realizar la compra de un software integral de gestión documental</t>
  </si>
  <si>
    <t xml:space="preserve">Falta de personal para realizar estas actividades </t>
  </si>
  <si>
    <t>Se realizara el ajuste del cronograma de transferencias primarias  para el año 2018</t>
  </si>
  <si>
    <t>Cronograma ajustado  para dar aplicación del mismo.</t>
  </si>
  <si>
    <t xml:space="preserve">En el 2017 no se realizó monitoreo de condiciones ambientales. </t>
  </si>
  <si>
    <t>100*90%8</t>
  </si>
  <si>
    <t>Diagnóstico del Archivo Distrital.</t>
  </si>
  <si>
    <t>Actualizar el Diagnóstico el proceso de conservación y preservación digital a largo plazo</t>
  </si>
  <si>
    <t>1  Diagnostico actualizado</t>
  </si>
  <si>
    <t>Documento SIC para aprobación</t>
  </si>
  <si>
    <t xml:space="preserve">Revisar el Decreto 2609 de 2012, Decreto 103 de 2015 y Decreto 1080 de 2015 y detallar las actividades en el Programa de Gestión Documental.
</t>
  </si>
  <si>
    <t>1 documento Actualizado</t>
  </si>
  <si>
    <t xml:space="preserve">Actualizar Programa de Gestión Documental. 
Aprobación del Programa de Gestión Documental.
</t>
  </si>
  <si>
    <t>Esta actividad se había realizado en los meses de enero y febrero del presente año, basados en el informe que envió el archivo Distrital, se realizaran los ajustes pertinentes.</t>
  </si>
  <si>
    <t>Se revisara  y actualizará cada una de las Series y Subseries documentales del Canal Capital bajo la estructura presentada por el Archivo General de la Nación</t>
  </si>
  <si>
    <t>1 documento Actualizado : series y subseries para el Banco Terminológico</t>
  </si>
  <si>
    <t>1 procedimiento Actualizado</t>
  </si>
  <si>
    <t xml:space="preserve">Publicación del procedimiento  en la Intranet del Canal. </t>
  </si>
  <si>
    <t>Contemplar todos los aspectos que debe tener el Plan de Conservación Documental</t>
  </si>
  <si>
    <t>1 Documento: SIC</t>
  </si>
  <si>
    <t>Contemplar todos los aspectos que debe tener el Plan de Preservación Digital a largo Plazo</t>
  </si>
  <si>
    <t>1 Documento: Plan de Preservación Digital a largo Plazo</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</si>
  <si>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</si>
  <si>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</si>
  <si>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Solicitud de Comunicación oficial al archivo de Bogotá. </t>
  </si>
  <si>
    <t>No se cuenta con un lineamiento para la reconstrucción de expedientes en caso de perdida</t>
  </si>
  <si>
    <t>conceptos recibidos / conceptos solicitados</t>
  </si>
  <si>
    <t>Revisar el proceso de contratación en cumplimiento del Decreto 514 de 2006</t>
  </si>
  <si>
    <t>Mesa trabajo realizada / Mesa trabajo proyectada</t>
  </si>
  <si>
    <t>Se realizara mesas de trabajo para mejorar el proceso de contratación y de ser necesario se realizara su actualización.</t>
  </si>
  <si>
    <t xml:space="preserve">1. Realizar la adquisición del licenciamiento de software Microsoft, por volumen con el fin de garantizar su uso corporativo indistinto de la máquina a instalar. </t>
  </si>
  <si>
    <t>total adquirido/total requerido</t>
  </si>
  <si>
    <t xml:space="preserve">Capacitar al personal de soporte (Área de sistemas y técnica), en el correcto proceso de instalación de licencias (1 vez por semestre) 
</t>
  </si>
  <si>
    <t>numero de capacitaciones realizadas/numero de capacitaciones programadas</t>
  </si>
  <si>
    <t>Mantener actualizado y correctamente licenciado el software de los equipos terminales</t>
  </si>
  <si>
    <t xml:space="preserve"> Realizar la verificación del software instalado (1 vez por semestre).</t>
  </si>
  <si>
    <t>numero de equipos de computo verificados (software)/total de equipos de computo del canal</t>
  </si>
  <si>
    <t>Número de equipos de cómputo verificados/Número total de equipos de cómputo del Canal.</t>
  </si>
  <si>
    <t>Mantener actualizado los componentes de seguridad y acceso a la información de usuarios</t>
  </si>
  <si>
    <t xml:space="preserve">El Canal no cuenta con el espacio suficiente para almacenar, todos los bienes dados de baja en la entidad. </t>
  </si>
  <si>
    <t xml:space="preserve">No de elementos de Baja/ No de elementos que deben darse de Baja </t>
  </si>
  <si>
    <t xml:space="preserve">Mantener Actualizado el Sistema de Inventarios, con los Procesos de Baja de la Entidad </t>
  </si>
  <si>
    <t>Necesidad de actualización de actividades y formatos definidos en los procedimientos debido a los cambios normativos que se han venido presentando.</t>
  </si>
  <si>
    <r>
      <rPr>
        <b/>
        <sz val="9"/>
        <color theme="1"/>
        <rFont val="Tahoma"/>
        <family val="2"/>
      </rPr>
      <t xml:space="preserve">1. </t>
    </r>
    <r>
      <rPr>
        <sz val="9"/>
        <color theme="1"/>
        <rFont val="Tahoma"/>
        <family val="2"/>
      </rPr>
      <t xml:space="preserve">Revisión y actualización de los procedimientos y caracterización del proceso de Control Seguimiento y Evaluación.
</t>
    </r>
    <r>
      <rPr>
        <b/>
        <sz val="9"/>
        <color theme="1"/>
        <rFont val="Tahoma"/>
        <family val="2"/>
      </rPr>
      <t xml:space="preserve">2. </t>
    </r>
    <r>
      <rPr>
        <sz val="9"/>
        <color theme="1"/>
        <rFont val="Tahoma"/>
        <family val="2"/>
      </rPr>
      <t>Revisión de los formatos del proceso de Control Seguimiento y Evaluación.</t>
    </r>
  </si>
  <si>
    <t>Procedimientos y Formatos actualizados y publicados/Procedimientos y Formatos establecidos</t>
  </si>
  <si>
    <t>Servicio al Ciudadano y Defensor del Televidente (Apoyo)</t>
  </si>
  <si>
    <t>Logística</t>
  </si>
  <si>
    <t>Jurídica</t>
  </si>
  <si>
    <t>Gestión Financiera y Facturación (Apoyo), Gestión de Recursos y Administración de la Información (Apoyo), Coordinación Técnica.</t>
  </si>
  <si>
    <t>Control, Seguimiento y Evaluación</t>
  </si>
  <si>
    <t>Gestión Financiera y Facturación</t>
  </si>
  <si>
    <t>Gestión de Recursos y Administración de la Información</t>
  </si>
  <si>
    <t>Gestión de Talento Humano</t>
  </si>
  <si>
    <t>Planeación Estratégica</t>
  </si>
  <si>
    <t>Emisión de Contenidos</t>
  </si>
  <si>
    <t>Producción de Televisión</t>
  </si>
  <si>
    <t xml:space="preserve">Jefe Oficina de Control Interno </t>
  </si>
  <si>
    <t>Profesional(es) y/o Tecnólogo Oficina de Control Interno</t>
  </si>
  <si>
    <t>Si</t>
  </si>
  <si>
    <t xml:space="preserve">No. Solicitud </t>
  </si>
  <si>
    <t>Fuente de Hallazgo</t>
  </si>
  <si>
    <t>Proceso</t>
  </si>
  <si>
    <t xml:space="preserve">Tipo de acción </t>
  </si>
  <si>
    <t xml:space="preserve">Lider del Proceso </t>
  </si>
  <si>
    <t xml:space="preserve">Área responsable </t>
  </si>
  <si>
    <t xml:space="preserve">Cargo del responsable </t>
  </si>
  <si>
    <t>Meta</t>
  </si>
  <si>
    <t xml:space="preserve">Actividades </t>
  </si>
  <si>
    <t>Acción Fomulada</t>
  </si>
  <si>
    <t xml:space="preserve">Auditor </t>
  </si>
  <si>
    <t xml:space="preserve">Cierre Hallazgo </t>
  </si>
  <si>
    <t xml:space="preserve">Origen Interno </t>
  </si>
  <si>
    <t>Gestión de Comunicaciones</t>
  </si>
  <si>
    <t>Néstor Fernando Avella Avella</t>
  </si>
  <si>
    <t>Diseño y Creación de Contenidos</t>
  </si>
  <si>
    <t>Profesional Universitario de Planeación</t>
  </si>
  <si>
    <t xml:space="preserve">José Leonardo Ibarra Quiroga </t>
  </si>
  <si>
    <t>Comercialización</t>
  </si>
  <si>
    <t>Gloria Marcela Morales Páez</t>
  </si>
  <si>
    <t xml:space="preserve">Jizeth Hael González Ramírez </t>
  </si>
  <si>
    <t>Gestión Jurídica y Contractual</t>
  </si>
  <si>
    <t>Profesional Universitario de Ventas y Mercadeo</t>
  </si>
  <si>
    <t>Atención al Usuario y Defensor del Televidente</t>
  </si>
  <si>
    <t>Coordinación Jurídica</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</si>
  <si>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</si>
  <si>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</si>
  <si>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</si>
  <si>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</si>
  <si>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</si>
  <si>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</si>
  <si>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</si>
  <si>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Profesional Universitario de Recursos Humanos</t>
  </si>
  <si>
    <t>Profesional Universitario de Sistemas</t>
  </si>
  <si>
    <t>Archivo</t>
  </si>
  <si>
    <t xml:space="preserve">Líder de Gestión Documental </t>
  </si>
  <si>
    <t>Área</t>
  </si>
  <si>
    <t xml:space="preserve">Cargo responsable </t>
  </si>
  <si>
    <t>Profesional Universitario de Talento Humano</t>
  </si>
  <si>
    <t>Líder de Gestión Documental</t>
  </si>
  <si>
    <t>Profesional Universitario de Tesorería</t>
  </si>
  <si>
    <t xml:space="preserve">Profesional Universitario de Facturación </t>
  </si>
  <si>
    <t>Director Sistema Informativo</t>
  </si>
  <si>
    <t xml:space="preserve">1. Realizar las reuniones que se requieran con  las líneas de negocio del Canal y las dependencias involucradas para crear una base de datos con la información requerida por cada una de las áreas.  </t>
  </si>
  <si>
    <t xml:space="preserve">1. El área de programación realiza el control de calidad de los programas y cápsulas a emitirlas en el Canal y se registra en formato MDCC-FT-022  previsto en el procedimiento del área, previamente enviamos un correo electrónico a los productores informando los parámetros de Calidad.                                      2.el procedimiento  EPLE-PD-014 Control al producto (Bien y/o Servicio) No conforme, no había sido socializado por el área responsable razón por la cuál el procedimiento no había sido incluido en la caracterización. </t>
  </si>
  <si>
    <t>1. Realizar una reunión para la socialización de los parámetros de calidad para la entrega de programas y/o cápsulas al área de programación donde se incluyan los requerimientos técnicos (audio y video).               2. Socializar el formato MDCC-FT-022 Control de Calidad a las áreas comerciales del Canal.                                                       3. Actualizar  el procedimiento EPLE-PD-014 Control al  producto (Bien y/o Servicio) No conforme, incluyendo en la caracterización las actividades desarrolladas en el procedimiento de gestión de calidad.</t>
  </si>
  <si>
    <t>1. Crear formato de recibido del bien y/o servicio. 
2. Incluirle formato en el SIG.
3. Publicación y socialización del formato.</t>
  </si>
  <si>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</si>
  <si>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t>No existía un formato de cotización que agrupara la información comercial y características de los servicios a prestar.</t>
  </si>
  <si>
    <t>1. Realizar capacitación al equipo de apoyo administrativo de la Coordinación jurídica para recordar los pasos en la recepción de documentos para la elaboración de contratos. 
2. Realizar una muestra semestral  aleatoria de 30 contratos  donde se pueda verificar que el listado de documentos cuente con la respectiva fecha.</t>
  </si>
  <si>
    <r>
      <t xml:space="preserve">
</t>
    </r>
    <r>
      <rPr>
        <b/>
        <sz val="9"/>
        <color theme="1"/>
        <rFont val="Tahoma"/>
        <family val="2"/>
      </rPr>
      <t xml:space="preserve">2. </t>
    </r>
    <r>
      <rPr>
        <sz val="9"/>
        <color theme="1"/>
        <rFont val="Tahoma"/>
        <family val="2"/>
      </rPr>
      <t xml:space="preserve">Solicitar al área de sistemas la creación de un correo electrónico, mediante el cual se realizarán todas las comunicaciones  en materia contractual.
</t>
    </r>
    <r>
      <rPr>
        <b/>
        <sz val="9"/>
        <color theme="1"/>
        <rFont val="Tahoma"/>
        <family val="2"/>
      </rPr>
      <t>3.</t>
    </r>
    <r>
      <rPr>
        <sz val="9"/>
        <color theme="1"/>
        <rFont val="Tahoma"/>
        <family val="2"/>
      </rPr>
      <t>Ajustar el contenido de la  comunicación que se envía por medio de correo electrónico a los contratistas.</t>
    </r>
  </si>
  <si>
    <r>
      <t xml:space="preserve">
</t>
    </r>
    <r>
      <rPr>
        <b/>
        <sz val="9"/>
        <color theme="1"/>
        <rFont val="Tahoma"/>
        <family val="2"/>
      </rPr>
      <t xml:space="preserve">2. </t>
    </r>
    <r>
      <rPr>
        <sz val="9"/>
        <color theme="1"/>
        <rFont val="Tahoma"/>
        <family val="2"/>
      </rPr>
      <t xml:space="preserve">Que la Oficina Jurídica cuente con un correo electrónico propio, para que en este repose y se evidencie la trazabilidad de los documentos que se envían a través del mismo. 
</t>
    </r>
    <r>
      <rPr>
        <b/>
        <sz val="9"/>
        <color theme="1"/>
        <rFont val="Tahoma"/>
        <family val="2"/>
      </rPr>
      <t>3.</t>
    </r>
    <r>
      <rPr>
        <sz val="9"/>
        <color theme="1"/>
        <rFont val="Tahoma"/>
        <family val="2"/>
      </rPr>
      <t>Que con la modificación que se surta al contenido de la comunicación, los supervisores tengan conocimiento en tiempo real que van a ejercer la supervisión de los contratos que están siendo notificados.</t>
    </r>
  </si>
  <si>
    <r>
      <rPr>
        <b/>
        <sz val="9"/>
        <color theme="1"/>
        <rFont val="Tahoma"/>
        <family val="2"/>
      </rPr>
      <t>2.</t>
    </r>
    <r>
      <rPr>
        <sz val="9"/>
        <color theme="1"/>
        <rFont val="Tahoma"/>
        <family val="2"/>
      </rPr>
      <t xml:space="preserve"> Solicitar acompañamiento de la Veeduría </t>
    </r>
  </si>
  <si>
    <r>
      <rPr>
        <b/>
        <sz val="9"/>
        <color theme="1"/>
        <rFont val="Tahoma"/>
        <family val="2"/>
      </rPr>
      <t xml:space="preserve">2. </t>
    </r>
    <r>
      <rPr>
        <sz val="9"/>
        <color theme="1"/>
        <rFont val="Tahoma"/>
        <family val="2"/>
      </rPr>
      <t>Que con el acompañamiento de la Veeduría se pueda estructurar la política de riesgos del canal.</t>
    </r>
  </si>
  <si>
    <r>
      <rPr>
        <b/>
        <sz val="9"/>
        <color theme="1"/>
        <rFont val="Tahoma"/>
        <family val="2"/>
      </rPr>
      <t>3.</t>
    </r>
    <r>
      <rPr>
        <sz val="9"/>
        <color theme="1"/>
        <rFont val="Tahoma"/>
        <family val="2"/>
      </rPr>
      <t xml:space="preserve"> Estructurar la metodología para verificar los riesgos que se presentan en cada contrato. (Generar Política de Riesgos)</t>
    </r>
  </si>
  <si>
    <r>
      <rPr>
        <b/>
        <sz val="9"/>
        <color theme="1"/>
        <rFont val="Tahoma"/>
        <family val="2"/>
      </rPr>
      <t>3.</t>
    </r>
    <r>
      <rPr>
        <sz val="9"/>
        <color theme="1"/>
        <rFont val="Tahoma"/>
        <family val="2"/>
      </rPr>
      <t xml:space="preserve"> Definir una política de riesgos, la cual  permita mejorar aspectos como la planeación generando así un mayor nivel de certeza para la toma de decisiones, en los diferentes procesos contractuales. </t>
    </r>
  </si>
  <si>
    <r>
      <rPr>
        <b/>
        <sz val="9"/>
        <color theme="1"/>
        <rFont val="Tahoma"/>
        <family val="2"/>
      </rPr>
      <t>1.</t>
    </r>
    <r>
      <rPr>
        <sz val="9"/>
        <color theme="1"/>
        <rFont val="Tahoma"/>
        <family val="2"/>
      </rPr>
      <t xml:space="preserve"> Falta de seguimiento por parte de Planeación y los supervisores, a los cronogramas de los proyectos de inversión.</t>
    </r>
  </si>
  <si>
    <t>1. Lo establecido en la Política Financiera de la Entidad se estableció que cada área responsable de los bienes de PPyE deben reportar la información del deterioro de los bienes bajo su responsabilidad.</t>
  </si>
  <si>
    <t>Actualizar procedimiento y política financiera/ procedimiento actualizado</t>
  </si>
  <si>
    <t xml:space="preserve">Establecer un mecanismo de verificación que le permita al área contable dar cumplimiento a los criterios mínimos establecidos en el Régimen de Contabilidad frente a las notas a los Estados Financieros </t>
  </si>
  <si>
    <t>notas y revelaciones estados financieros/ 12</t>
  </si>
  <si>
    <t xml:space="preserve">No se ha adelantado una verificación del procedimiento de estados financieros, sobre el cumplimiento de lo establecido en el numeral 3.2.9.1 Responsabilidad de quienes ejecutan procesos diferentes al contable </t>
  </si>
  <si>
    <t xml:space="preserve">Verificar el procedimiento de Estados Financieros  y de ser necesario implementar una actividad que de cumplimiento a lo perceptuado en el numeral 3.2.9.1 de la Resolución 193 de 2016. </t>
  </si>
  <si>
    <t>1 documento: Política actualizada</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</si>
  <si>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</si>
  <si>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</si>
  <si>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1. Realizar una capacitación al gestor documental del área jurídica para el manejo de inventario documental, organización y foliado de los expedientes.
2. Realizar en el segundo semestre del año 2018 la transferencia primaria del área jurídica.</t>
  </si>
  <si>
    <t>No se tiene el modelo de requisitos para los documentos electrónicos.</t>
  </si>
  <si>
    <t>Se realizará  diagnóstico de información con el fin de realizar el modelo de requisitos para documento electrónico.</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</si>
  <si>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</si>
  <si>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</si>
  <si>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1. Documento: Plan de emergencias documental</t>
  </si>
  <si>
    <t>Transferencias primarias ejecutadas / Transferencias primarias programadas</t>
  </si>
  <si>
    <t>Solicitar por medio de comunicación al Archivo de Bogotá el monitoreo de condiciones ambientales.</t>
  </si>
  <si>
    <t>1. Incluir en el Diagnóstico integral  de archivos aspectos de conservación documental y preservación digital a largo plazo.</t>
  </si>
  <si>
    <t>Actualizar Programa de Gestión Documental.</t>
  </si>
  <si>
    <t>Incluir series y sub-series documentales se incluyan las series y sub-series misionales  en el Banco Terminológico.</t>
  </si>
  <si>
    <t>1-6 -. Recomendación del Área de Control Interno</t>
  </si>
  <si>
    <t>Actualizar Procedimiento de préstamo y consulta  AGRI-GD-PD-004</t>
  </si>
  <si>
    <t>Este documento será modificado teniendo en cuenta que el archivo distrital sugirió ajustar el documento de préstamo y consulta frente al formato aprobado</t>
  </si>
  <si>
    <t xml:space="preserve">Ajuste del Plan de Conservación Documental según Acuerdo 006 de 2014 del Archivo General de la Nación el cual debe incluir los aspectos: capacitación y sensibilización, inspección y mantenimiento de sistemas de almacenamiento e instalaciones físicas, Saneamiento ambiental, monitoreo y control de condiciones ambientales, Almacenamiento y re-almacenamiento, Prevención de emergencias y atención de desastres, así como objetivo, recursos, responsables, productos y periodos de ejecución (cronograma). </t>
  </si>
  <si>
    <t>Verificar que el Documento final de Conservación Documental cumpla con todos los aspectos que requiere la estructura establecida en el Acuerdo 006 de 2014</t>
  </si>
  <si>
    <t>Ajuste del Plan de Preservación Digital a largo plazo el cual debe contemplar los aspectos de: proyectos tecnológicos de la Entidad para diagnosticar limitaciones de la entidad (Backup), Tabla de control de acceso, Identificación de formatos y formularios, Normalización de formatos, riesgos asociados por obsolescencia, desastres, ataques deliberados, fallas y errores humanos que afecten la conservación documental, estrategias de preservación y anexos (auditorias).</t>
  </si>
  <si>
    <t>Verificar que en el Documento final del Plan de Preservación Digital a largo Plazo cumpla con todos los aspectos que requiere la estructura establecida en el Acuerdo 006 de 2014</t>
  </si>
  <si>
    <t xml:space="preserve"> 1 Documento diagnóstico de monitoreo ambiental</t>
  </si>
  <si>
    <t>1. Solicitar concepto de tasación por pérdidas documental al Archivo Distrital.
2. 1. Solicitar concepto de tasación por pérdidas documental al Archivo General de la Nación .</t>
  </si>
  <si>
    <t>Solicitud de comunicación oficial al archivo Distrital de Bogotá. 
Diseñar una propuesta de documento de lineamientos para la reconstrucción de expedientes.</t>
  </si>
  <si>
    <t>Realizar mesa de trabajo con el área jurídica para brindar orientación y asesoría con relación a requisitos normativos y técnicos para al contratación</t>
  </si>
  <si>
    <t>Realizar mas capacitaciones en el tema de tablas de retención documental</t>
  </si>
  <si>
    <t>Realizar 2 capacitación y asesoría en tablas de retención documental a las dependencias de la entidad. (1 cada semestre)</t>
  </si>
  <si>
    <t>Capacitaciones ejecutadas / Capacitaciones programadas</t>
  </si>
  <si>
    <t xml:space="preserve">Capacitaciones y asesoría  de gestión documental a todas las áreas de la entidad. </t>
  </si>
  <si>
    <t>Las licencias Microsoft Office en las versiones Home and Business o Home and Student, fueron adquiridas con los equipos donde se encuentran instaladas y no se corroboró el tipo de licencia adquirido con el uso institucional que se daría para la misma.</t>
  </si>
  <si>
    <t>Adquirir el total de licencias Microsoft por volumen  determinado en el análisis de necesidades.</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</si>
  <si>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</si>
  <si>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</si>
  <si>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</si>
  <si>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t xml:space="preserve">1. identificar los bienes que deben darse de Baja.
2. Contar con los Documentos (concepto Técnico) para dar de Baja los bienes de la Entidad.
3. Se debe realizar un comité de Inventarios 
4. Elaborar Resolución  y actualizar el Inventario
5. Elaborar Acta de Reunión 
</t>
  </si>
  <si>
    <t xml:space="preserve">Procedimientos y Formatos actualizados y publicados </t>
  </si>
  <si>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</si>
  <si>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</si>
  <si>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</si>
  <si>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Número de revisiones realizadas / Número de revisiones programadas *100%</t>
  </si>
  <si>
    <t>1. Diligenciar y entregar semanalmente un listado que tenga las siguientes características: No. De Contrato, otro si / modificación/ adición y/o prorroga, fecha de suscripción y fecha de publicación en el SECOP</t>
  </si>
  <si>
    <t>Los valores establecidos en la Resolución de Tarifas del canal, no se encuentran redondeados a la denominación  mínima  ($50) de la moneda circulante, complicándole al ciudadano, la consignación del  valor exacto de la copia del material.</t>
  </si>
  <si>
    <t>1. Realizar las reuniones que se requieran con  las líneas de negocio del Canal y las dependencias involucradas para actualizar el procedimiento de gestión comercial y ventas.</t>
  </si>
  <si>
    <t xml:space="preserve">Aprobación, Publicación  y divulgación  de la política de gestión documental  </t>
  </si>
  <si>
    <t>Observaciones</t>
  </si>
  <si>
    <t>(Información del análisis del estado de la acción)</t>
  </si>
  <si>
    <t>(Escriba el nombre del Auditor que realiza el seguimiento)</t>
  </si>
  <si>
    <t xml:space="preserve"> Auditoría Proceso Planeación Estratégica.</t>
  </si>
  <si>
    <t>La normatividad que se cita en los Procedimientos y Manuales del proceso de Planeación Estratégica se encuentra desactualizada (Caracterización del Proceso de  Planeación Estratégica, Manual para el  control de documentos del   Sistema Integrado de Gestión, Manual del Sistema Integrado de Gestión, Procedimiento Control de Documentos, Procedimiento Formulación y Seguimiento del Plan de Acción Anual, Procedimiento Formulación, Registro y Actualización de  Proyectos de Inversión, Procedimiento Revisión por la Dirección, Procedimiento Control al Producto (Bien y/o servicio) no conforme, Manual  Metodológico para la administración del Riesgo).</t>
  </si>
  <si>
    <t>Al hacer la revisión de los procedimientos y manuales asociados al proceso de Planeación estratégica, se evidenció en la sección del normograma que se requería actualizar, puesto que hacía falta incluir una norma vigente desde septiembre de 2017.
Cabe anotar que de acuerdo al procedimiento vigente, se hace una revisión anual al normograma, la cual se surtió en el mes de agosto de 2017.</t>
  </si>
  <si>
    <t>1. Actualizar el procedimiento EPLE-PD-008 IDENTIFICACIÓN Y VERIFICACIÓN DE REQUISITOS LEGALES, ajustando la periodicidad de las revisiones de la normatividad en los documentos de cada proceso.
2. Actualizar el componente de normograma en los procedimientos asociados al proceso de planeación estratégica.
3. Solicitar a los demás procesos de la entidad hacer la revisión del componente normativo asociado a sus documentos.
4. Actualizar y publicar el documento "Normograma Institucional" con los ajustes que hagan los responsables de los procesos tras la revisión respectiva de los mismos.</t>
  </si>
  <si>
    <t>(No. de acciones ejecutadas / No. de acciones formuladas) * 100%</t>
  </si>
  <si>
    <t>1. Procedimiento  EPLE-PD-008 IDENTIFICACIÓN Y VERIFICACIÓN DE REQUISITOS LEGALES actualizado.
2. Procedimientos asociados al proceso de planeación estratégica actualizados en el componente normativo.
3. Envío de solicitud de revisión del componente normativo a los líderes de procesos.
4. Documento "Normograma Institucional" ajustado y publicado con los cambios requeridos por los responsables de los procesos de la entidad.</t>
  </si>
  <si>
    <t>Incumplimiento en el encabezado de los documentos (Procedimiento Control de Documentos, Procedimiento Formulación y Seguimiento del Plan de Acción Anual, Procedimiento Proyecto fondo para el desarrollo de la televisión y los contenidos (FONTV), Procedimiento Formulación, Registro y Actualización de  Proyectos de Inversión, Procedimiento Formulación, Evaluación y  Seguimiento al  Plan  Anual de  Adquisiciones, Procedimiento Revisión por la Dirección y Procedimiento Control al Producto (Bien y/o servicio) no conforme) del proceso de Planeación Estratégica respecto a: Logotipo o emblema oficial de Canal Capital, logotipo de la Alcaldía Mayor de Bogotá.</t>
  </si>
  <si>
    <t>Al hacer la revisión de los procedimientos y manuales asociados al proceso de Planeación estratégica, se evidenció que los encabezados de los documentos no corresponden a la imagen institucional vigente.</t>
  </si>
  <si>
    <t>1. Documento  EPLE-MN-002 MANUAL PARA EL CONTROL DE DOCUMENTOS DEL SISTEMA INTEGRADO DE GESTIÓN actualizado.
2. Procedimientos asociados al proceso de planeación estratégica actualizados con la imagen institucional.
3. Envío de solicitud de revisión general de los documentos a los líderes de procesos.</t>
  </si>
  <si>
    <t xml:space="preserve">Se evidenció que los formatos y manuales citados en los siguientes procedimientos no corresponden a los publicados en la intranet de la entidad:
a. Procedimiento Control de Documentos.
b. Procedimiento Formulación y Seguimiento del Plan de Acción Anual.
c. Procedimiento Control al Producto (Bien y/o servicio) no conforme.
</t>
  </si>
  <si>
    <t>Al hacer la revisión de los procedimientos y manuales asociados al proceso de Planeación estratégica, se evidenció que los códigos no habían sido actualizados correctamente.</t>
  </si>
  <si>
    <t>1. Actualizar dentro de los  documentos asociados al proceso de planeación estratégica los códigos que hacen referencia a los documentos asociados a los mismos.
2. Solicitar a los demás procesos de la entidad hacer la revisión general a sus documentos y solicitar las actualizaciones que lo requieran.</t>
  </si>
  <si>
    <t>1. Procedimientos asociados al proceso de planeación estratégica actualizados con la codificación vigente.
2. Envío de solicitud de revisión general de los documentos a los líderes de procesos.</t>
  </si>
  <si>
    <t>Se evidenciaron formatos que se citan en el Procedimiento Formulación y Seguimiento del Plan de Acción Anual, código EPLE-PD-001 que no se encuentran publicados en la intranet.</t>
  </si>
  <si>
    <t>Al hacer la revisión del procedimiento indicado, se evidencia que el mismo relaciona un formato que había sido eliminado del SIG y que aún se encontraba referenciado.</t>
  </si>
  <si>
    <t>1. Actualizar dentro de los  documentos asociados al proceso de planeación estratégica los formatos requeridos dentro del mismo.
2. Solicitar a los demás procesos de la entidad hacer la revisión general a sus documentos y solicitar las actualizaciones que lo requieran.</t>
  </si>
  <si>
    <t>1. Procedimientos asociados al proceso de planeación estratégica actualizados con los documentos asociados revisados.
2. Envío de solicitud de revisión general de los documentos a los líderes de procesos.</t>
  </si>
  <si>
    <t>Se evidenciaron documentos del listado maestro de los años 2009 y 2010 que se encuentran desactualizados (logotipo, normatividad citada y formatos citados): Caracterización proceso gestión de contratación, Caracterización proceso Gestión Jurídica, Políticas de control, Programa de Inducción y Reinducción, Instructivo para el manejo de la videoteca, Instructivo para la elaboración de acuerdos de gestión, Instructivo para el buzón de sugerencias.</t>
  </si>
  <si>
    <t>Al hacer la revisión del listado maestro de documentos y de los documentos publicados en la intranet de la entidad, se encuentra que hay documentos de responsabilidad de diferentes áreas que no se han revisado ni actualizado recientemente.</t>
  </si>
  <si>
    <t>1. Envío de solicitud de revisión general de los documentos a los líderes de procesos.
2. Siete (7) documentos revisados y actualizados.</t>
  </si>
  <si>
    <t>Se observó que no se está dando cumplimiento a los productos establecidos en el Procedimiento Formulación y Seguimiento del Plan de Acción Anual.</t>
  </si>
  <si>
    <t>Al hacer la revisión del procedimiento indicado, se evidencia que en las actividades del mismo se hacía mención a registros diferentes a los empleados en la ejecución del procedimiento.</t>
  </si>
  <si>
    <t>1. Actualizar dentro de los  documentos asociados al proceso de planeación estratégica los formatos y registros de soporte requeridos dentro del mismo.
2. Solicitar a los demás procesos de la entidad hacer la revisión general a sus documentos y solicitar las actualizaciones que lo requieran.</t>
  </si>
  <si>
    <t>1. Procedimientos asociados al proceso de planeación estratégica actualizados con los documentos y registros de soporte asociados revisados.
2. Envío de solicitud de revisión general de los documentos a los líderes de procesos.</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</si>
  <si>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</si>
  <si>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</si>
  <si>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</si>
  <si>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diferencia entre la información registrada en la ficha EBI-D de los proyectos de inversión 10, 79 y 80 para los valores aprobados registrados para la vigencia 2017 y los establecidos en el Informe de Ejecución del Presupuesto de Gastos e Inversiones a diciembre 2017.</t>
  </si>
  <si>
    <t>Al hacer la actualización en SEGPLAN, la misma se hizo sobre la ejecución y no para programación y no se verificó con los soportes de planeación.</t>
  </si>
  <si>
    <t xml:space="preserve">1. Implementar el Sistema de Planeación desarrollado por la Dirección de Planeación de la Secretaría de Cultura Recreación y Deporte.
2. Establecer revisiones preliminares dentro del equipo de planeación con el fin de no centralizar las validaciones previas al cargue del reporte de la información reportada. </t>
  </si>
  <si>
    <t>1. Sistema de Planeación desarrollado por la Dirección de Planeación de la Secretaría de Cultura Recreación y Deporte implementado para el Canal. 
2. Revisiones realizadas por el equipo de planeación frente a la información a cargar en SEGPLAN.</t>
  </si>
  <si>
    <t>Se observó que para el proyecto de inversión No. 10 “Televisión pública para la cultura ciudadana, la educación y la información”, de conformidad con las Resoluciones de la ANTV para la vigencia 2017 se aprobaron 585 capítulos, sin embargo, se reportó en Segplan 586.</t>
  </si>
  <si>
    <t>Se evidenció incumplimiento de la actividad No. 22 respecto al contenido del objeto de los contratos del Procedimiento Proyecto Fondo para el Desarrollo de la Televisión y los Contenidos (FONTV), código EPLE-PD-003.</t>
  </si>
  <si>
    <t>Al hacer la revisión del contrato se identificó que la redacción del objeto no corresponde a lo que señala el procedimiento</t>
  </si>
  <si>
    <t>Revisar la redacción de los objetos contractuales desde el documento de solicitud del contrato que se envía a Contratación, verificando que se incluya el número de la o las Resoluciones en los contratos que sean financiados con recursos de la ANTV.</t>
  </si>
  <si>
    <t>(No. de contratos revisados / No. de contratos realizados con recursos ANTV) * 100%</t>
  </si>
  <si>
    <t>Revisar los objetos de todos los contratos que sean financiados con recursos de la ANTV.</t>
  </si>
  <si>
    <t>Coordinación de producción</t>
  </si>
  <si>
    <t>Coordinadora de producción</t>
  </si>
  <si>
    <t>no</t>
  </si>
  <si>
    <t>Se evidenció incumplimiento de la actividad No. 27 respecto al contenido de las carpetas de los contratos del Procedimiento Proyecto Fondo para el Desarrollo de la Televisión y los Contenidos (FONTV), código EPLE-PD-003.</t>
  </si>
  <si>
    <t xml:space="preserve">Coordinadora Jurídica </t>
  </si>
  <si>
    <t>Se observaron órdenes de pago que no se encuentran firmadas por contabilidad.</t>
  </si>
  <si>
    <t>Se observó que la matriz para priorizar las necesidades de infraestructura establecida en la Metodología para la Identificación y Atención de Necesidades de Infraestructura Física, no se está utilizando por la Subdirección Administrativa.</t>
  </si>
  <si>
    <t>Gestión de Recursos y Administración de la Información (Apoyo)
Planeación Estratégica (Estratégico)</t>
  </si>
  <si>
    <t>Debido a que no se realizó un efectivo empalme en el cambio de Subdirector Administrativo, no se tuvo conocimiento de la aplicación de la metodología para la Identificación y Atención de Necesidades de Infraestructura Física.</t>
  </si>
  <si>
    <t>Revisar y evaluar la matriz por parte de la Subdirección Administrativa y adaptarla a las necesidades actuales del Canal para su utilización.</t>
  </si>
  <si>
    <t>Implementar la metodología</t>
  </si>
  <si>
    <t>La política de administración de riesgo no cumple con el contenido establecido en la Guía para la Administración del Riesgo de diciembre de 2014 versión 3 expedida por el Departamento Administrativo de la Función Pública.</t>
  </si>
  <si>
    <t>Al hacer la revisión de la política de administración de riesgo de la entidad, se evidencia que se requiere hacer revisión y actualización de la misma, en concordancia con elementos de la Guía para la Administración del Riesgo del DAFP.</t>
  </si>
  <si>
    <t>1. Revisar y actualizar el documento EPLE-PO-001 POLÍTICA DE ADMINISTRACIÓN DEL RIESGO y EPLE-MN-003 MANUAL METODOLÓGICO PARA LA ADMINISTRACIÓN DEL RIESGO, en concordancia con los  elementos de la Guía para la Administración del Riesgo del DAFP.</t>
  </si>
  <si>
    <t>Respecto a la gestión de riesgos institucionales se evidenciaron las siguientes debilidades: inexistencia de un cronograma para la actualización de las matrices de riesgo, deficiencia en las actividades de socialización asociadas a la Gestión del Riesgo y análisis de riesgos adicionales de la entidad que podrían afectar la continuidad del negocio.</t>
  </si>
  <si>
    <t>Al hacer la revisión de las matrices de riesgos de los procesos de la entidad, se identifica que aún hay procesos en la entidad pendientes por la actualización de sus riesgos, y que además se debe garantizar que las demás hagan periódicamente su revisión, ajustes e identificación de nuevas y potenciales situaciones de riesgo.</t>
  </si>
  <si>
    <t>1. Elaborar un cronograma de actividades para la revisión de riesgos a los procesos de la entidad, para el segundo semestre del año.
2. Realizar mesas de trabajo para la socialización de riesgos con los responsables de cada uno de los procesos, invitando a su revisión y actualización.</t>
  </si>
  <si>
    <t>1. Un (1) cronograma para la socialización de los riesgos con los procesos de la entidad, su revisión y actualización, para el segundo semestre del año.
2. Mesas de trabajo realizadas y sus soportes.</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</si>
  <si>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</si>
  <si>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</si>
  <si>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</si>
  <si>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</si>
  <si>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Se evidenció incumplimiento de las responsabilidades generales de los líderes de proceso, respecto al seguimiento de los riesgos para los siguientes procesos: Producción de Televisión y Gestión del Talento Humano.</t>
  </si>
  <si>
    <t>Producción de Televisión (Misional)
Gestión del Talento Humano (Apoyo)</t>
  </si>
  <si>
    <t>Las actas no se identificaron adecuadamente al momento de la solicitud. La revisión se realizó pero no en una acta específica para Matriz de Riesgos. Se debe realizar esta con la periodicidad establecida por el Canal según el tipo riesgo.</t>
  </si>
  <si>
    <t xml:space="preserve">Realizar las actas de seguimiento específicas para el tema solicitado, en la periodicidad indicada y establecida en el Manual metodológico para la administración del Riesgo </t>
  </si>
  <si>
    <t xml:space="preserve">De mejora </t>
  </si>
  <si>
    <t>Número de seguimientos realizada/ número de seguimientos establecidos.</t>
  </si>
  <si>
    <t>Realizar el seguimiento establecido   en el Manual metodológico para la administración del Riesgo.</t>
  </si>
  <si>
    <t xml:space="preserve">Recursos Humanos </t>
  </si>
  <si>
    <t xml:space="preserve">Profesional de Recursos Humanos </t>
  </si>
  <si>
    <t>Se observó formato de solicitud de adición y/o prórroga para el contrato No. 335-2017 suscrito con Arrow Media Teck SAS que no se encuentra suscrita por el Director Operativo.</t>
  </si>
  <si>
    <r>
      <rPr>
        <sz val="9"/>
        <color rgb="FF000000"/>
        <rFont val="Tahoma"/>
        <family val="2"/>
      </rPr>
      <t>1. Revisar semestralmente la totalidad de firmas de todos los documentos del expediente contractual.</t>
    </r>
  </si>
  <si>
    <t>Se observó que para el contrato No. 326-2017 suscrito con Bernardo Duque Pineda a pesar de que la cláusula sexta - forma de pago estableció dos pagos, se evidenció que se realizó un pago por el valor total del contrato, sin que se evidencie documento de modificación de las cláusulas contractuales publicado en el Secop.</t>
  </si>
  <si>
    <t>Se evidenció una debilidad por parte de supervisor en el conocimiento de sus obligaciones, al certificar un pago de forma diferente a lo estipulado en el contrato.</t>
  </si>
  <si>
    <t>Realizar la circular y efectuar la respectiva socialización.</t>
  </si>
  <si>
    <t xml:space="preserve">El volumen de emisión y expedición de órdenes de pagos es la razón de la falta de las firmas en el documento establecido. </t>
  </si>
  <si>
    <t xml:space="preserve">Realizar verificación de las ordenes de pago al momento de archivar los documentos. </t>
  </si>
  <si>
    <t>Ordenes de pago revisadas/Ordenes de pago emitidas</t>
  </si>
  <si>
    <t>Órdenes de pago verificadas y firmadas</t>
  </si>
  <si>
    <t xml:space="preserve">Subdirectora Financiera </t>
  </si>
  <si>
    <t>3.Fecha seguimiento</t>
  </si>
  <si>
    <t>3.Evidencias o soportes ejecución acción de mejora</t>
  </si>
  <si>
    <t>3.Actividades realizadas  a la fecha</t>
  </si>
  <si>
    <t>3.Resultado del indicador</t>
  </si>
  <si>
    <t>3. % avance en ejecución de la meta</t>
  </si>
  <si>
    <t>3.Alerta</t>
  </si>
  <si>
    <t>3.Analisis - Seguimiento OCI</t>
  </si>
  <si>
    <t>3.Auditor que realizó el seguimiento</t>
  </si>
  <si>
    <t>(Escriba el nombre del Auditor que cierra la observación y/o hallazgo)</t>
  </si>
  <si>
    <t>TERCER SEGUIMIENTO DE 2018</t>
  </si>
  <si>
    <t>ABIERTA</t>
  </si>
  <si>
    <t>CERRADA</t>
  </si>
  <si>
    <r>
      <t xml:space="preserve">1. </t>
    </r>
    <r>
      <rPr>
        <sz val="9"/>
        <color theme="1"/>
        <rFont val="Tahoma"/>
        <family val="2"/>
      </rPr>
      <t xml:space="preserve">Falta de evidencia en el expediente contractual de la documentación que hace parte de los soportes de ejecución de contrato, incluyendo la allegada por medio de comunicación digital. </t>
    </r>
  </si>
  <si>
    <t>Número de actividades realizadas/1</t>
  </si>
  <si>
    <t xml:space="preserve">Contar con la totalidad de soportes en el expediente contractual de manera tal que se pueda evidenciar la trazabilidad que se ha tenido en la ejecución del mismo, incluidas las actividades o seguimientos que se presentan a través de medios de comunicación digital. </t>
  </si>
  <si>
    <t xml:space="preserve">1. Solicitar a Planeación la eliminación del instructivo para Legalización de Contratos AGCO-IN-001 versión IV.
2. Actualizar el Manual de Contratación, estableciendo los requisitos de perfeccionamiento y ejecución del contrato. </t>
  </si>
  <si>
    <t>Manual de contratación actualizado.</t>
  </si>
  <si>
    <t>Auditoría Sistema de Gestión de la Seguridad y Salud en el Trabajo SG-SST</t>
  </si>
  <si>
    <t>Se evidenció que los siguientes documentos no cumplen en su encabezado con el logotipo o emblema oficial de Canal Capital: 
a. Procedimiento Gestión de la Seguridad y Salud en el Trabajo, código AGTH-PD-09, versión VIII, fecha de vigencia 07/07/2015.
b. Programa de Seguridad y Salud en el Trabajo, código: AGTH-PR-002, versión V, fecha de aprobación 27/05/13.</t>
  </si>
  <si>
    <t>Falta de revisión anual a los documentos referentes al SGSST</t>
  </si>
  <si>
    <t xml:space="preserve">1. Actualizar y/o reemplazar  los documentos en mención. 2 Realizar una revisión anual de la totalidad de documentos asociados </t>
  </si>
  <si>
    <t>Actividades ejecutadas -------------*100 Actividades programadas</t>
  </si>
  <si>
    <t>Documentos actualizados en la intranet</t>
  </si>
  <si>
    <t xml:space="preserve">La información (representante legal, misión, visión, coordinación del Sistema de Gestión de Seguridad y Salud en el Trabajo y Comité de Convivencia Laboral) relacionada en el Programa de Seguridad y Salud en el Trabajo se encuentra desactualizada. </t>
  </si>
  <si>
    <t>Falto revisión anual a los documentos referentes al SGSST</t>
  </si>
  <si>
    <t>Para el mes de enero y abril de 2017 se evidenció que no existen actas de reunión del COPASST.</t>
  </si>
  <si>
    <t>Se delego esta función al contratista profesional SST, pero no se contemplo quien asumiría dicha responsabilidad cuando este contratista no se encuentre.</t>
  </si>
  <si>
    <t>1. Delegar mediante acta a la Profesional de Recursos Humanos como la encargada de convocar a las reuniones del COPASST, cuando no se cuente con el profesional SST.                                             
2. Realizar reuniones mensuales del COPASST</t>
  </si>
  <si>
    <t>Actas de reunión del COPASST</t>
  </si>
  <si>
    <t xml:space="preserve">No se evidenció en los soportes documentales del expediente contractual del profesional de seguridad y salud en el trabajo el curso de capacitación virtual de cincuenta (50) horas, de conformidad con lo establecido en la Resolución anteriormente citada, teniendo en cuenta la cláusula novena - obligaciones específicas del contratista, en la cual se establecen actividades correspondientes al: Diseño y ejecución del Sistema de Seguridad y Salud en el Trabajo.  </t>
  </si>
  <si>
    <t>Falto incluir dentro de los estudios previos este requisito documental</t>
  </si>
  <si>
    <t>1. Realizar memorando dando alcance al expediente del Cto 202 de 2018, para incluir el certificado del curso de 50 horas sobre SGSST DEL CONTRATISTA JUAN CARLOS POVEDA.                     2. Incluir dentro de la etapa de estudios previos del siguiente contrato del profesional SST, la obligatoriedad de contar con el certificado de 50 horas  sobre SGSST</t>
  </si>
  <si>
    <t>1. Memorando solicitando inclusión de documento
2. Estudios previos contrato profesional en SST</t>
  </si>
  <si>
    <t xml:space="preserve">De conformidad con la normatividad el empleador debe realizar una auditoría anual de cumplimiento del sistema de gestión de la seguridad y salud en el trabajo, se requirió a la entidad los informes de las auditorías adelantadas, respondiendo mediante memorando número 1429 del 31 de mayo de 2018, que la auditoría que actualmente se adelanta es la primera. Por lo anterior, no se está dando cumplimiento a la normatividad, debido a que para la vigencia 2017 no se realizó la auditoría correspondiente. </t>
  </si>
  <si>
    <t>No se contemplo dentro del plan de trabajo para el año 2017 una auditoria al SGSST</t>
  </si>
  <si>
    <t xml:space="preserve">1. incluir dentro del plan de trabajo del SGSST 2019, la actividad de auditoria.  </t>
  </si>
  <si>
    <t>Plan de trabajo anual 2019.</t>
  </si>
  <si>
    <t>Se evidenció incumplimiento del procedimiento de investigación de incidentes y accidentes, código AGTH-PD-015, versión 2, en las siguientes actividades:
 Actividad número 3: En los informes de investigación de incidentes y accidente con código AGTH-FT-041, se evidenció que el equipo investigador no incluye al jefe inmediato del trabajador accidentado, ni al profesional universitario de planeación.
 Actividad número 5: Se evidenció en tres informes de investigación de incidentes y accidentes que se superó el tiempo máximo establecido para elaborar la investigación.</t>
  </si>
  <si>
    <t>El procedimiento en mención no establece con claridad los casos en los que debe participar el profesional de planeación y tampoco determina quien hará las veces de jefe inmediato para el caso de los contratistas a quienes no les aplica esta figura.</t>
  </si>
  <si>
    <t>1. Actualización del procedimiento AGTH-PD-015, definiendo con claridad el rol del profesional de planeación en las investigaciones y la inclusión de los supervisores de contratos para los casos de accidentes de contratistas por prestación de servicios.
2. Socialización del procedimiento actualizado.</t>
  </si>
  <si>
    <t>Procedimiento  AGTH-PD-015 actualizado y socializado</t>
  </si>
  <si>
    <t>Se evidenció que en el formato “Informe de investigación de incidentes y accidente” de la lesionada Martha Viviana Velásquez Neira con fecha de ocurrencia del accidente del 26 de junio de 2017, no se registraron medidas correctivas en el trabajador, fecha y persona responsable.</t>
  </si>
  <si>
    <t>Se omitió señalar las medidas correctivas en el trabajador debido a que eran las mismas medidas correctivas en la fuente y que ya se habían señalado en el formato en mención.</t>
  </si>
  <si>
    <t>1. Capacitar al COPASST en el diligenciamiento del formato de informe de investigación, estableciendo la obligatoriedad de diligenciar la totalidad de los campos así la información sea reiterativa, para los casos que la información solicitada no aplique se debe dejar estipulado en el formato.</t>
  </si>
  <si>
    <t>Acta de reunión del COPASST</t>
  </si>
  <si>
    <t>No se evidenció el diligenciamiento del formato “Informe de investigación de incidentes y accidente”, código AGTH-FT-041, correspondiente a Oscar Duván González Suárez reportado en el “Informe de accidente de trabajo del empleador o contratante” No. 598882 a la ARL Liberty.</t>
  </si>
  <si>
    <t>Porque el accidente que se presento no fue tipificado como accidente de trabajo sino como accidente de transito común</t>
  </si>
  <si>
    <t xml:space="preserve">1. Capacitación al COPASST sobre el manejo futuro de situaciones similares para dejar trazabilidad en los documentos establecidos y cerrar los casos que se lleguen a reportar  inicialmente ante la ARL como accidente de trabajo pero debido a un análisis posterior no se consideren así.  </t>
  </si>
  <si>
    <t>Acta de capacitación al COPASST</t>
  </si>
  <si>
    <t>Se evidenció que los informes de investigación de incidentes y accidente remitidos para el periodo evaluado, no se encuentran suscritos por el representante legal.</t>
  </si>
  <si>
    <t xml:space="preserve">Porque en el diseño del formato de investigación de accidentes AGTH-FT-041 no se tuvo en cuenta la obligatoriedad de la firma del representante legal. </t>
  </si>
  <si>
    <t>1. Actualización del formato de investigación de accidentes AGTH-FT-041 que incluya la firma del representante legal.</t>
  </si>
  <si>
    <t>Formato actualizado.</t>
  </si>
  <si>
    <t>En la “matriz de peligros, valoración de riesgos y determinación de controles” con fecha de publicación en la intranet del 21/09/2017, no se evidenció la identificación de peligros para las personas que se contrataron para adelantar las actividades de nuevos negocios, de conformidad con las actividades en desarrollo del objeto social establecidas en el artículo quinto del acuerdo No. 004-2016 “Por medio del cual se adoptan los estatutos de Canal Capital”.</t>
  </si>
  <si>
    <t>No se contemplaron los cambios presentados en la entidad y la creación de nuevas áreas.</t>
  </si>
  <si>
    <t>1. Actualización de la matriz de peligros, valoración de riesgos y determinación de controles.                               2. Socialización de la actualización por medio del correo institucional</t>
  </si>
  <si>
    <t>Matriz actualizada y socializada</t>
  </si>
  <si>
    <t>Se evidenció en el procedimiento de selección, adquisición, entrega y reposición de elementos de protección personal (EPP), en la actividad No. 2, que se establece como insumo de entrada “AGTH-FT-044 - MATRIZ DE PELIGROS, VALORACIÓN DE RIESGOS Y DETERMINACIÓN DE CONTROLES” y como producto de salida “AGTH-FT-047 MATRIZ DE ELEMENTOS DE PROTECCIÓN PERSONAL - EPP's”, indicando en la descripción de la actividad que se deben identificar los EPP´s más adecuados al cargo, en función del riesgo identificado presentes en la operación y/o procesos.
Al efectuar comparación entre las dos matrices referenciadas anteriormente se observó que algunos EPP y áreas identificadas en la Matriz de peligros, valoración de riesgos y determinación de controles no se tuvieron en cuenta en la Matriz de elementos de protección personal - EPP 's.</t>
  </si>
  <si>
    <t xml:space="preserve">Por multiplicidad de información referente a un mismo tema en varios documentos se concluye en incongruencias entre documentos </t>
  </si>
  <si>
    <t>1. Actualización de la matriz de peligros, valoración de riesgos y determinación de controles.                               2. Unificar la matriz de EPP con la matriz de peligros, valoración de riesgos y determinación de controles.</t>
  </si>
  <si>
    <t>Matriz actualizada</t>
  </si>
  <si>
    <t>Se evidenció que el formato “Entrega individual de elementos de protección personal” no se diligencia con la totalidad de datos que se establecen en el mismo, adicionalmente se observó que la persona que recibe los elementos es la misma que realiza la entrega.</t>
  </si>
  <si>
    <t>Falta de uniformidad en los criterios de diligenciamiento del formato en mención.</t>
  </si>
  <si>
    <t xml:space="preserve">Actas de reunión  </t>
  </si>
  <si>
    <t>El formato Inspección de elementos de protección personal (EPP’s) se requirió al Subdirector Administrativo quien mediante memorando número 1429 del 31-05-2018 indicó que: “Estas inspecciones se tienen contempladas incluirlas dentro del procedimiento de inspecciones el cual se encuentra en el área de planeación en revisión”. Por lo anterior, no se evidenció el cumplimiento de la actividad No. 8 del procedimiento.</t>
  </si>
  <si>
    <t xml:space="preserve">No se diseño el formato definido en el procedimiento </t>
  </si>
  <si>
    <t>1. Actualización del procedimiento (EPP)                       2.Creacion del formato</t>
  </si>
  <si>
    <t>1. Procedimiento actualizado       
2. Formato de inspección de EPP creado.</t>
  </si>
  <si>
    <t>La actividad número 4 del procedimiento establece como responsable al Jefe inmediato/Supervisor de solicitar al profesional de Seguridad y Salud en el Trabajo (SST) mediante correo electrónico, los elementos de protección personal requeridos para el desempeño de la labor de cada uno de sus colaboradores. Sin embargo, se evidenció que la solicitud de estos elementos no se realizó por parte de los responsables establecidos en el procedimiento.</t>
  </si>
  <si>
    <t>No se tenia conocimiento del procedimiento por parte de los supervisores de contrato encargados de hacer la solicitud de EPP  y no se estaba realizando la verificación de los responsables en hacer las solicitudes</t>
  </si>
  <si>
    <t>1. divulgar el procedimiento a los supervisores de contrato. 2. Realizar verificación de la persona que solicita el EPP</t>
  </si>
  <si>
    <t>1. Acta de divulgación
2. Correos de solicitud verificados</t>
  </si>
  <si>
    <t>Se evidenció que la mayoría de elementos de protección personal se entregan a contratistas, así mismo en los contratos no se establece en las obligaciones ningún aspecto relacionado con elementos de protección personal, ni se evidencia claridad en los documentos internos de la entidad en relación con el mismo.</t>
  </si>
  <si>
    <t>No se tenia claridad sobre la obligación que le correspondía al Canal sobre este tema.</t>
  </si>
  <si>
    <t>1. Acta de reunión con la oficina jurídica definiendo la obligatoriedad del uso y reposición de elementos de protección personal por parte de los contratistas en las minutas de los contratos. 2. incluir dentro de la minuta de los contratos la obligación referente al suministro de elementos de protección personal.</t>
  </si>
  <si>
    <t>1. Acta de reunión  
2. obligación en las minutas del contrato</t>
  </si>
  <si>
    <t xml:space="preserve">Se evidenció que el Plan de Emergencias registra información que no se encuentra actualizada.  </t>
  </si>
  <si>
    <t>El documento en mención se diligencio referenciado a nombre y no a cargos y debido a la rotación de contratistas esto genero desactualización de la información.</t>
  </si>
  <si>
    <t>1. Actualizar el plan de emergencias del canal y socializarlo</t>
  </si>
  <si>
    <t>Plan de emergencias actualizado y listado de socialización</t>
  </si>
  <si>
    <t>Se evidenció que el profesional de SST, de acuerdo con el Plan Emergencias es el jefe de brigada, es la “persona encargada de recolectar todos los datos referentes al accidente y a los lesionados e informa a la ARL respectiva. Apoya la coordinación de comunicaciones a las instituciones involucradas”. Sin embargo, la normatividad establece que los auditores no deben auditar su propio trabajo.</t>
  </si>
  <si>
    <t>No se contemplo el conflicto de intereses en la designación del auditor</t>
  </si>
  <si>
    <t>1. Actualizar el plan de emergencia 
2. Realizar seguimientos semestrales por parte del COPASST a las actividades programadas.</t>
  </si>
  <si>
    <t>Plan de emergencias actualizado, actas de seguimiento del COPASST</t>
  </si>
  <si>
    <t>Se evidenció en relación con la salida de emergencia lo siguiente:
a. Se encuentra cerrada, indicándose en un letrero que la llave está en recepción, sin embargo, está en servicios administrativos.
b. Se encuentra obstruida con diferentes elementos.</t>
  </si>
  <si>
    <t>La puerta en mención no se tiene contemplada como salida de emergencias, pero esta tiene un letrero que indica lo contrario.</t>
  </si>
  <si>
    <t>1Solicitar a la oficina de servicios administrativos el retiro del letrero de Salida de emergencias.                                                             2.verificar el retiro del letrero</t>
  </si>
  <si>
    <t>Fotos de retiro de letreros</t>
  </si>
  <si>
    <t>En el Plan de emergencias en el numeral 3.10.2 Plan de Atención Médica y Primeros Auxilios, se indica en recursos “2 Botiquines de primeros auxilios ubicados en Recursos Humanos y pasillo”. En la verificación adelantada por Control Interno el 17 de agosto de 2018 se evidenció que existen dos botiquines fijos y un portátil, adicional a lo anterior, se observó que uno de los botiquines fijos se encuentra ubicado en recepción. Por lo tanto, la cantidad y ubicación de los botiquines, no corresponde con lo establecido en el Plan de Emergencias del Canal.</t>
  </si>
  <si>
    <t>Los cambios realizados a de ubicación y cantidad no fueron contemplados en el plan de emergencias</t>
  </si>
  <si>
    <t>1. Actualizar la ubicación y cantidad de botiquines en el plan de emergencias</t>
  </si>
  <si>
    <t>Plan de emergencias actualizado</t>
  </si>
  <si>
    <t xml:space="preserve">En la verificación de elementos del botiquín y EPP:
 El alcohol 350 ml, alcohol 700 ml y el preservativo se entregaron por vencimiento a la persona encargada del PIGA, sin embargo, no se dejó soporte de la entrega de los elementos. 
</t>
  </si>
  <si>
    <t>No se contemplo la necesidad de dejar evidencia en la salida de insumos vencidos de los botiquines.</t>
  </si>
  <si>
    <t>1. Hacer solicitud vía correo electrónico al referente ambiental, para que los insumos vencidos de botiquín sean tenidos en cuenta en la actualización del PIGA.                                             2. realizar acta con el profesional ambiental a cargo del PIGA cada vez que sea necesario sacar insumos vencidos de los botiquines.   3. Realizar inspecciones bimestrales de los botiquines.</t>
  </si>
  <si>
    <t>Correo electrónico, acta de reunión, formatos de inspecciones</t>
  </si>
  <si>
    <t>Se evidenciaron diferencias entre los elementos verificados y los relacionados en el inventario EPP y botiquín, además de ítems repetidos.</t>
  </si>
  <si>
    <t>Dentro del inventario no se tuvo en cuenta el registro de salida de insumos vencidos y no se corroboro la duplicidad de información</t>
  </si>
  <si>
    <t>1. Actualizar el inventario de insumos de botiquín y de EPP.   
2. Realizar inspecciones bimestrales a los botiquines</t>
  </si>
  <si>
    <t>Formatos de inspecciones</t>
  </si>
  <si>
    <t>En la verificación de extintores se observó lo siguiente:
a. El número de extintores relacionados en el Plan de Emergencias no corresponde con el  número indicado en la verificación adelantada por Control Interno.
b. Algunos extintores no se encuentran señalizados ni se encuentran debidamente identificado el sitio de ubicación de estos equipos.
c. Algunos de los extintores del Canal en la verificación adelantada por Control Interno no tenían el sello de seguridad.
d. La palanca de descarga de uno de los extintores se encontraba en una posición que no coincide con la ilustrada en la norma.</t>
  </si>
  <si>
    <t>En el plan de emergencia no quedaron registrados la totalidad de extintores del Canal y no se realizaron inspecciones periódicas para verificar el estado de los mismos.</t>
  </si>
  <si>
    <t>1. Realizar actualización del plan de emergencias relacionando la totalidad de extintores.                                                                                                                             2.realizar inspección  trimestralmente a la totalidad de extintores para identificar condiciones de mejora de los mismos.</t>
  </si>
  <si>
    <t>Plan de emergencias actualizado - Formatos de inspección de extintores</t>
  </si>
  <si>
    <t>Se realizó verificación de los roles de la brigada de emergencia evidenciando que el listado de brigadistas se encuentra desactualizado, algunos brigadistas no conocen su rol, en algunos casos no han asistido a las capacitaciones y no cuentan con los elementos en su puesto de trabajo.</t>
  </si>
  <si>
    <t>Debido a la permanente rotación de los contratistas se presentan continuos cambios en los miembros de la brigada</t>
  </si>
  <si>
    <t>1. Realizar actualización al plan de emergencias específicamente al ítem de la brigada y su roles   2. socialización del rol en la brigada mediante acta.</t>
  </si>
  <si>
    <t>Plan de emergencias actualizado - Acta de socialización del ROL</t>
  </si>
  <si>
    <t>En la verificación adelantada por la Oficina de Control Interno el 17 de agosto de 2018 se le preguntó a uno de los vigilantes si conocía el plan de seguridad del Canal, indicando que no, a pesar de manifestar que tenía conocimiento de las salidas de emergencia, rutas de evacuación y puntos de encuentro. Por lo anterior, es importante que se socialice con el personal de seguridad del Canal el Plan de Seguridad con la finalidad de que se dé cumplimiento integralmente a las funciones en caso de emergencia antes, durante y después.</t>
  </si>
  <si>
    <t xml:space="preserve">No se tuvo en cuenta la rotación de vigilantes por cambios en las empresas que prestan el servicio de vigilancia. </t>
  </si>
  <si>
    <t>1. Realizar socialización del plan de seguridad a los vigilante del Canal con una periodicidad semestral.</t>
  </si>
  <si>
    <t>Acta de reunión de divulgación del plan de seguridad</t>
  </si>
  <si>
    <t>Se evidenció que la evaluación inicial no se efectuó dentro de los plazos establecidos de junio a agosto de 2017.</t>
  </si>
  <si>
    <t>Se había realizado una evaluación inicial durante el mes de marzo de 2017 por lo que no se considero viable realizar otra evaluación inicial.</t>
  </si>
  <si>
    <t>1. Realizar evaluación de estándares mínimos del SGSST en diciembre 2018, de acuerdo a los establecido en la resolución 1111 de 2017.</t>
  </si>
  <si>
    <t>Autoevaluación estándares mínimos a corte noviembre 2018</t>
  </si>
  <si>
    <t>El Plan de Trabajo establecido para la vigencia 2018, no se efectuó dentro de los plazos establecidos de septiembre a diciembre de 2017.</t>
  </si>
  <si>
    <t>1. Realizar el plan de trabajo anual 2019 dentro de los plazos definidos por la resolución 1111.</t>
  </si>
  <si>
    <t>El cronograma de actividades y plan de trabajo presenta inconsistencias en aspectos como:
a. Actividades programadas que registran en el cronograma de actividades, pero no se encuentran en el Plan de trabajo 2018 y viceversa.
b. Actividades que registran diferentes fechas entre los documentos: Cronograma de actividades y plan de trabajo 2018.</t>
  </si>
  <si>
    <t>1. Definir el   plan de trabajo anual 2019 como único documento guía para el control de ejecución de actividades.</t>
  </si>
  <si>
    <t>Se evidenció incumplimiento en la ejecución de las actividades programadas en el cronograma de actividades y plan de trabajo estructurado para la vigencia 2018, como:
1. Actualización del manual del SG-SST
2. Organización de los niveles de responsabilidad, funciones y obligaciones de SST
3. Determinación de los objetivos, metas e indicadores del SG-SST
4. Elaboración matriz de capacitación, inducción y entrenamiento de SST
5. Realizar inducciones de los diferentes temas de SST
6. Validación del procedimiento de reporte de peligros (comportamientos inadecuados y condiciones inseguras)
7. Revisión de las políticas, reglamento, plan de trabajo en compañía del COPASST
8. Codificación de los documentos del SG-SST
9. Documentar el procedimiento de gestión del cambio
10. Organizar y divulgar los niveles de responsabilidad, funciones y obligaciones de los comités
11. Organizar y divulgar los niveles de responsabilidad, funciones y obligaciones de la brigada de emergencias
12. Capacitación brigada de emergencias
13. Elaboración del procedimiento de inspecciones de seguridad
14. Adelantar todas las gestiones correspondientes al comité de convivencia laboral
15. Desarrollar el manual de contratistas y proveedores
16. Estrategia de comunicaciones de notas saludables.</t>
  </si>
  <si>
    <t xml:space="preserve">Para los plazos definidos  en el plan de trabajo anual no se contemplaron las revisiones y tramites internos de la entidad que pudiesen retrasar el cumplimiento de las fechas definidas. </t>
  </si>
  <si>
    <t>1. Definir las fechas de cumplimiento de  las actividades para el plan de trabajo anual 2019 contemplando las variables que no se tuvieron en cuenta para el plan de trabajo 2018.  2. Realizar un seguimiento semestral a la ejecución del plan de trabajo anual</t>
  </si>
  <si>
    <t>Se evidenciaron actividades programadas en el cronograma de actividades y plan de trabajo para la vigencia 2018 que no tienen reporte de ejecución como:
1. Documentación del procedimiento del reporte, investigación y análisis de ATELs.
2. Realización de la investigación y análisis de los ATELs.</t>
  </si>
  <si>
    <t>La actividad se planteo proyectada en la obligatoriedad de realizar el reporte, investigación y análisis de ATELs. Pero como no se han presentado estos eventos no se ha visto la necesidad de realizar ejecución de las mismas.</t>
  </si>
  <si>
    <t>1. Al proyectar el plan de trabajo anual 2019, esta actividad será señalada con una observación que indique que solo se realizara cuando se presenten los accidentes de trabajo.</t>
  </si>
  <si>
    <t>Se registran actividades programadas en el cronograma de actividades y plan de trabajo para la vigencia 2018 que no se han ejecutado conforme los documentos mencionados como son:
 *Documentar ficha técnica por indicadores.</t>
  </si>
  <si>
    <t>Inexistencia de las fichas técnicas</t>
  </si>
  <si>
    <t>Documentar la ficha técnica de los indicadores</t>
  </si>
  <si>
    <t>Fichas técnica de los indicadores</t>
  </si>
  <si>
    <t xml:space="preserve">Sobre los productos que se derivan de la ejecución de actividades como Identificar las posibles sustancias cancerígenas (tomando como referencia la clasificación de la iarc - agencia internacional para la investigación del cáncer) de las diferentes mercancías peligrosas que se manipulan (laboratorios, mantenimiento, jardinería, servicios generales, etc.), actualizar listado trabajadores que realizan tareas de alto riesgo, documentar matriz de indicadores, definir tiempos y responsable y Levantamiento perfil sociodemográfico contratistas no se puede definir ejecución debido a que:
1. Los documentos no cuentan con una fecha de creación que permita evidenciar su concordancia con la programación establecida. 
2. Los documentos no cuentan con un control de cambios en los que se puedan consignar las actualizaciones y/o modificaciones requeridas. </t>
  </si>
  <si>
    <t>Ejecución de actividades en documentos no controlados</t>
  </si>
  <si>
    <t>Formalizar documentos  matriz de indicadores y matriz de sustancias químicas</t>
  </si>
  <si>
    <t>Se evidenció desagregación en las actividades programadas en el cronograma de actividades y plan de trabajo para la vigencia 2018 que conllevan a un mismo producto como son:
Manual del SG-SST 
1. Actualización del manual del SG-SST
2. Organización de los niveles de responsabilidad, funciones y obligaciones de SST
3. Determinación de los objetivos, metas e indicadores del SG-SST
4. Organizar y divulgar los niveles de responsabilidad, funciones y obligaciones de los comités
Análisis de ATELs
1. Documentación del procedimiento del reporte, investigación y análisis de ATELs
2. Realización de la investigación y análisis de los ATELs</t>
  </si>
  <si>
    <t xml:space="preserve">No se agruparon las actividades que concluían en un mismo producto final. </t>
  </si>
  <si>
    <t>1. En la proyección del Plan de trabajo anual 2019, aquellas actividades que culminen en un mismo producto se agruparan en una sola actividad.</t>
  </si>
  <si>
    <t>La matriz de indicadores mínimos del SG-SST cuenta con indicadores de resultado, sin embargo, faltan indicadores de estructura y proceso.</t>
  </si>
  <si>
    <t>Inexistencia de indicadores de estructura y proceso.</t>
  </si>
  <si>
    <t>1. Diseñar los indicadores de estructura y proceso.                                        
2. Medir los indicadores diseñados.</t>
  </si>
  <si>
    <t>Indicadores de estructura y  proceso</t>
  </si>
  <si>
    <t xml:space="preserve">Se evidencian debilidades en el aplicativo kardex respecto a la asignación de los códigos de los bienes ya que estos no se pueden integrar al SIIGO, así como para el manejo y control de los bienes de consumo controlado que tiene el Canal. </t>
  </si>
  <si>
    <t>Cuando se realiza la anulación de un documento, el formato de anulaciones no cuenta con un campo para indicar la razón por la cual el documento es anulado</t>
  </si>
  <si>
    <t>En las entradas de almacén Nos. 2, 19, 37 y 45 de 2017, no se evidencia en la casilla de observaciones, que se indique el número del pago al cual corresponde la entrada de almacén.</t>
  </si>
  <si>
    <t xml:space="preserve">Para las entradas de almacén No. 7 del 24 de febrero de 2017, la fecha del acta de recibo a satisfacción por parte del supervisor está firmada el 17 de febrero de 2017. 7 días antes en el del recibo real del elemento Canal. En la entrada de almacén No. 40 del 10 de julio de 2017 la fecha del acta de recibo a satisfacción por parte del supervisor esta es firmada el día 30 de abril de 2017; 40 días antes del recibo real del elemento Canal. En la entrada de almacén No. 73 del 25 de octubre de 2017, la fecha del acta de recibo a satisfacción por parte del supervisor está firmada el día 5 de septiembre de 2017; 50 días antes del recibo real del elemento Canal; Lo que indica debilidades en el procedimiento de ingreso de los bienes que adquiere el Canal. </t>
  </si>
  <si>
    <t>Gestión de Recursos y Administración de la Información
Prestación/Emisión Servicio de Televisión</t>
  </si>
  <si>
    <t>Se evidenció en el formato de acta de recibo a satisfacción que hace parte de los soportes de la entrada de almacén No. 7; que el acta es firmada por el supervisor el 17 de febrero de 2017 y la factura soporte tiene fecha del 7 de marzo de 2017, dieciocho (18) días después de la fecha del acta, situación que contraviene lo establecido en la misma acta de recibo a satisfacción; la cual indica textualmente “hacen parte integral de la presente certificación, factura presentada por el contratista con el sello tramite de correspondencia, cuando a ello haya lugar”. De lo anterior se infiere que al momento de firmar el supervisor el acta de recibo a satisfacción la factura del proveedor debe tener la radicación de correspondencia del Canal y por ende su fecha de elaboración debe ser anterior o igual a la del acta de supervisión. Situación que no se observa para este caso como tampoco en las actas de las entradas de almacén Nos. 30, 40 y 73 de 2017.</t>
  </si>
  <si>
    <t>Al cotejar la información de la entrada de almacén con lo facturado y recibido a satisfacción por parte del supervisor, se evidencia una diferencia de $13.180.952, la cual se explica en la casilla de observaciones de la entrada así: “el valor de la presente entrada difiere con lo facturado en relación a los servicios de instalación en, valor $13.180.952”.</t>
  </si>
  <si>
    <t xml:space="preserve">Se evidenció que el formato AGRI-SAS-PD-008 denominado salida de elementos no se encuentra actualizado en su encabezado, ver anexo No. 1; como como lo dispone el "Manual para el Control de documentos del Sistema Integrado de Gestión" código EPLE-MN-002, versión 3 del 11-07-2016, que en los literales a y g del numeral 3.8.11 establece: Encabezado (obligatorio): TODOS los documentos que hacen parte del Sistema Integrado de Gestión deben contener:
a) Logotipo o emblema oficial de Canal Capital (lado superior izquierdo)
b) Logotipo de la Alcaldía Mayor de Bogotá".
</t>
  </si>
  <si>
    <t>Se evidencio que el formato AGRI-SA-PD-012 Reintegro a almacén y/o traslado de bienes, en la parte del glosario en la columna de termino tiene la definición de reintegro de bienes, la cual indica “… a cargo de los funcionarios y contratistas de la Superintendencia de Notariado y Registro…” (Negrilla fuera de texto) texto que evidencia falta de revisión al momento de realizar las verificaciones a los procedimientos que se publican en el Canal.</t>
  </si>
  <si>
    <t xml:space="preserve">Se evidencio que el informe de la toma física de inventarios no presenta la siguiente información:
a. Cuales elementos son de consumo, consumo controlado y devolutivo que se tengan en bodega, así como, los que están en servicio de propiedad y a cargo de la entidad.
b. Listado definitivo de bienes inservibles, servibles no utilizables, obsoletos y de aquellos que requieren reparación 
c. Traslados realizados entre dependencias y funcionarios.
</t>
  </si>
  <si>
    <t>De los 115 elementos definidos en la muestra 11 de ellos no se lograron ubicar, estos se consultaron nuevamente en el aplicativo kardex para saber si se habían trasladado y no registran cambios, lo anterior sugiere que se han llevado a cabo traslados de los elementos y estos no se han informado a Almacén, de igual manera que los controles establecidos por el proceso presentan debilidad en cuanto al lugar donde se encuentran los equipos del Canal.</t>
  </si>
  <si>
    <t xml:space="preserve">En prueba de auditoría aleatoria al inventario, se evidenció que de los 115 elementos definidos en la muestra 8 de ellos se encontraron en ubicación diferente a la registrada en el inventario del aplicativo kardex, al consultar los traslados de 2018 no se observó que estos elementos presentaran ese registro.  Así mismo, se encontraron en el laboratorio 5 monitores que, de acuerdo a lo manifestado por la persona responsable, estos monitores funcionan y los tienen ahí porque no son modelos recientes y los funcionarios no los utilizan.
</t>
  </si>
  <si>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</si>
  <si>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t xml:space="preserve">Solicitada la relación detallada de elementos para dar de baja a 31 de diciembre de 2017 se evidencio que esta no cumple con los parámetros que indicados en la actividad No. 1 del procedimiento a saber:
a. No indica la causa por la cual el bien esta para dar de baja (obsolescencia, daño, hurto, etc.).
b. Tampoco indica la ubicación del bien.
c. No se encuentra firmada por quien ha recibido los bienes y los tiene a cargo
</t>
  </si>
  <si>
    <t>Al realizar la toma física se evidenció la existencia de elementos que fueron entregados por diferentes áreas del Canal y que a la fecha no se han identificado por diferentes situaciones, esto de acuerdo a lo manifestado por el técnico de servicios administrativos, quien se encuentra realizando este proceso y solicitara al área técnica y a sistemas apoyo para la completa identificación y verificación del estado de estos elementos. Sin embargo, se verifico que el área técnica mediante memorando 376 del 26 de febrero de 2017 da respuesta a solicitud sobre él envió de concepto técnico para elementos que iniciaran proceso de baja</t>
  </si>
  <si>
    <t>Debilidades en el aplicativo Kardex de almacén.</t>
  </si>
  <si>
    <t>Desconocimiento de la forma de ingreso de los elementos al aplicativo kardex.</t>
  </si>
  <si>
    <t>5 (1)</t>
  </si>
  <si>
    <t>Falta de actualización de los formatos en el Sistema Integrado de Gestión.</t>
  </si>
  <si>
    <t>1. Actualizar el formato AGJC-CN-FT-004 ACTA DE RECIBO A SATISFACCIÓN, retirar lo que se indica textualmente "hacen parte integral de la presente certificación, factura presentada por el contratista con el sello trámite de correspondencia, cuando a ello haya lugar" teniendo en cuenta que la información mencionada no hace parte del presente formato al momento de recibo a satisfacción por parte del supervisor del contrato.</t>
  </si>
  <si>
    <t>1. Actualizar el procedimiento  
AGRI-SA-PD-008 SALIDA DE ELEMENTOS, incluir logos oficiales de Canal Capital.
2. Enviar a planeación el procedimiento actualizado.
3. Publicación del procedimiento en la intranet.
4. Socialización del procedimiento.</t>
  </si>
  <si>
    <t>1. Actualizar el procedimiento   
 AGRI-SA-PD-012 REINTEGRO AL ALMACÉN Y O TRASLADO DE BIENES,  incluir que el procedimiento aplica para los funcionarios y contratistas de Canal Capital.
2. Enviar a planeación el procedimiento actualizado.
3. Publicación del procedimiento en la intranet.
4. Socialización del procedimiento.</t>
  </si>
  <si>
    <t>Fallas en el Procedimiento AGRI-SA-PD-010 TOMA FÍSICA DE INVENTARIOS, incluir los tiempos en la verificación de las novedades que se encuentran en la Toma Física de Inventarios.</t>
  </si>
  <si>
    <t>1. Actualizar el procedimiento AGRI-SA-PD-010 TOMA FÍSICA DE INVENTARIOS, incluyendo  los tipos de informes que deben ser incluidos en el informe Toma Física de Inventarios.
2. Enviar a planeación el procedimiento actualizado.
3. Publicación del procedimiento en la intranet.
4. Socialización del procedimiento.</t>
  </si>
  <si>
    <t>Debilidades en el Procedimiento  AGRI-SA-PD-012 REINTEGRO AL ALMACÉN Y O TRASLADO DE BIENES, debido a que no se incluyen los tiempos para la radicación de los reportes de novedades al área de Servicios Administrativos.</t>
  </si>
  <si>
    <t>Desconocimiento del procedimiento AGRI-SA-PD-009 BAJA DE BIENES, por parte de los responsables de los activos.</t>
  </si>
  <si>
    <t>Debilidades en la plaquetización de los equipos y/o elementos de propiedad, planta y equipo.</t>
  </si>
  <si>
    <t>1. Actualizar el procedimiento   
AGRI-SA-PD-009 BAJA DE BIENES,  incluir: la causa por la cual el bien esta para dar de baja (obsolescencia, daño, hurto, etc.),
Indicar la ubicación del bien, debe ir firmada por quien ha recibido los bienes y los tiene a cargo.
2. Enviar a planeación el procedimiento actualizado.
3. Publicación del procedimiento en la intranet.
4. Socialización del procedimiento.</t>
  </si>
  <si>
    <t>Desconocimiento del procedimiento AGRI-SA-PD-009 BAJA DE BIENES, ya que no se indican las causas por la cual se va a dar de baja un bien.</t>
  </si>
  <si>
    <t xml:space="preserve">Remitir el informe final que incluya los soportes relacionados con la ejecución del contrato incluyendo aquellos que han sido obtenidos a través de medios de comunicación digital. Estos podrían ser allegados en físico o en medio magnético. </t>
  </si>
  <si>
    <t>1. Actualizar el documento  EPLE-MN-002 MANUAL PARA EL CONTROL DE DOCUMENTOS DEL SISTEMA INTEGRADO DE GESTIÓN, indicando que los documentos deben ser ajustados de imagen institucional sin afectar su versionamiento.
2. Actualizar los encabezados en los documentos asociados al proceso de planeación estratégica con la imagen institucional actual.
3. Solicitar a los demás procesos de la entidad hacer la revisión general a sus documentos y solicitar las actualizaciones que lo requieran.</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</si>
  <si>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</si>
  <si>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</si>
  <si>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Al hacer la revisión de la información reportada en el sistema SEGPLAN, se identificó que, por aproximación de valores en números decimales, se registró y reportó un capítulo adicional a los aprobados en las resoluciones de ANTV.
Cabe anotar que el error fue detectado inmediatamente y se hicieron las respectivas correcciones.</t>
  </si>
  <si>
    <t xml:space="preserve">Profesional Universitario de Contabilidad
Profesional universitario de Tesorería </t>
  </si>
  <si>
    <t>1. Documento  EPLE-PO-001 POLÍTICA DE ADMINISTRACIÓN DEL RIESGO revisado y actualizado en lo pertinente.
2. Documento   EPLE-MN-003 MANUAL METODOLÓGICO PARA LA ADMINISTRACIÓN DEL RIESGO revisado y actualizado en lo pertinente.</t>
  </si>
  <si>
    <t>Realizar circular mediante la cual se recuerde a los supervisores y personal de apoyo a la supervisión de contratos sobre las obligaciones que deben ejercer durante la ejecución de los contratos.</t>
  </si>
  <si>
    <t xml:space="preserve">Informe de Auditoria Gestión de Recursos y Administración de la Información. 2017 </t>
  </si>
  <si>
    <t>1. Solicitar al contratista soporte del Kardex la implementación de los módulos de interacción en el aplicativo kardex de almacén que permitan incluir los códigos Siigo, así como las placas de control de los elementos de consumo controlado de Canal Capital.
2. Realizar las pruebas de funcionamiento y operatividad del desarrollo requerido antes de su implementación con el área de Servicios Administrativos.
3. Puesta en marcha de los módulos implementados para el desarrollo del proceso en el aplicativo kardex de almacén.</t>
  </si>
  <si>
    <t>1. capacitar una vez cada semestre, al personal que realiza los ingresos al almacén, acerca de la inclusión del número de pago de conformidad con lo establecido en el certificado pago a contratistas.</t>
  </si>
  <si>
    <t>Debilidades en el procedimiento AGRI-SA-PD-002
Ingreso a Almacén, debido a que no describe los tiempos en los cuales debe tramitarse la entrada al almacén por parte del Supervisor del contrato.</t>
  </si>
  <si>
    <t>1. Actualizar el procedimiento AGRI-SA-PD-002- Ingreso a Almacén, incluir tiempos para el tramite de la entrada al almacén por parte del Supervisor del Contrato.
2. Enviar a planeación el procedimiento actualizado.
3. Publicación del procedimiento en la intranet.
4. Socialización del procedimiento.</t>
  </si>
  <si>
    <t>Desconocimiento de la Política Financiera de Canal Capital, en la cual se establecen los costos que deben ser incluidos como un mayor valor del bien en el momento del ingreso del almacén.</t>
  </si>
  <si>
    <t xml:space="preserve">1. Solicitar Capacitación al área de contabilidad en la política financiera de Canal Capital.
2. Citar comité de inventarios y solicitar el reconocimiento de los valores de servicio de instalación del activo en los inventarios de la entidad. </t>
  </si>
  <si>
    <t>1. Actualizar el procedimiento   
 AGRI-SA-PD-012 REINTEGRO AL ALMACÉN Y O TRASLADO DE BIENES,  incluir los tiempos de radicación del formato AGRISA-FT-026
REPORTE DE NOVEDADES, por las áreas que realizan los movimientos.
2. Enviar a planeación el procedimiento actualizado.
3. Publicación del procedimiento en la intranet.
4. Socialización del procedimiento.</t>
  </si>
  <si>
    <t>1. Capacitar a los supervisores de contratos y/o responsables de adquisiciones, acerca del procedimiento de baja de elementos al almacén.
2. Realizar el envío de un correo electrónico semestralmente a los supervisores de contratos, en donde se indique el procedimiento a seguir para la Baja de bienes del inventario.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</si>
  <si>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</si>
  <si>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1. Capacitar a los supervisores de contratos y/o responsables de adquisiciones, acerca del procedimiento de baja de elementos al almacén una vez semestralmente.
2. Realizar el envío de un correo electrónico semestralmente a los supervisores de contratos, en donde se indique el procedimiento a seguir para la Baja de bienes del inventario cada dos meses.</t>
  </si>
  <si>
    <t>Documentos formalizados matriz de indicadores y matriz de sustancias químicas</t>
  </si>
  <si>
    <t>INCUMPLIDA</t>
  </si>
  <si>
    <r>
      <rPr>
        <b/>
        <sz val="9"/>
        <color theme="1"/>
        <rFont val="Tahoma"/>
        <family val="2"/>
      </rPr>
      <t>Análisis Subdirección Administrativa:</t>
    </r>
    <r>
      <rPr>
        <sz val="9"/>
        <color theme="1"/>
        <rFont val="Tahoma"/>
        <family val="2"/>
      </rPr>
      <t xml:space="preserve">  1. Los servicios TIC se encuentran documentados en el plan estratégico de tecnologías de la información y las comunicaciones 2017-2020 de Canal Capital ""numeral 5.4 servicios tecnológicos"" pagina 25, aprobado en comité SIG el 27 de diciembre de 2017. 2. La identificación de los servicios TIC críticos se encuentran discriminados en el numeral 5.2 Uso y Apropiación Tecnológica, pagina 16  ""Descripción de criticidad para servicios TIC"" del Plan Estratégico de Tecnologías de la Información y las Comunicaciones 2017-2020 de Canal Capital. 
3. Se adjunta plan de acción de la oficina de sistemas 2018 el cual contempla las actividades referentes a las necesidades de mantenimiento preventivo y acciones correctivas de los servicios TIC (Centro de datos, equipos terminales de datos y subsistema de seguridad de la información), así como la contratación de servicios especializados en soporte de tercer nivel para datacenter. Contrato 267-2018 con objeto ""se obliga con canal capital as prestar sus servicios de mantenimiento preventivo y correctivo a la infraestructura TI de Canal Capital, brindando soporte de nivel 3 de acuerdo a las especificaciones técnicas referidas por el Canal Capital".
</t>
    </r>
    <r>
      <rPr>
        <b/>
        <sz val="9"/>
        <color theme="1"/>
        <rFont val="Tahoma"/>
        <family val="2"/>
      </rPr>
      <t>Análisis OCI:</t>
    </r>
    <r>
      <rPr>
        <sz val="9"/>
        <color theme="1"/>
        <rFont val="Tahoma"/>
        <family val="2"/>
      </rPr>
      <t xml:space="preserve"> De acuerdo a lo informado por el área de sistemas en la actualidad se vienen adelantando las actividades para la realización del estudio de mercado  para contingencia de centro de datos remoto al ordenador del gasto para tomar decisiones de contratación, por lo anterior no es posible evidenciar dicho estudio, por lo cual la acción queda abierta.</t>
    </r>
  </si>
  <si>
    <t>Carolina Gómez</t>
  </si>
  <si>
    <t>EN PROCESO</t>
  </si>
  <si>
    <r>
      <t xml:space="preserve">Análisis CJ: </t>
    </r>
    <r>
      <rPr>
        <sz val="10"/>
        <color theme="1"/>
        <rFont val="Tahoma"/>
        <family val="2"/>
      </rPr>
      <t xml:space="preserve">Se realiza circular 12 y 11 donde se le explica a los servidores públicos y contratistas que si los documentos no están completos o les falta firmas no se reciben en la coordinación jurídica.
</t>
    </r>
    <r>
      <rPr>
        <b/>
        <sz val="10"/>
        <color theme="1"/>
        <rFont val="Tahoma"/>
        <family val="2"/>
      </rPr>
      <t xml:space="preserve">
Análisis OCI: </t>
    </r>
    <r>
      <rPr>
        <sz val="10"/>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</si>
  <si>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rPr>
        <b/>
        <sz val="9"/>
        <color theme="1"/>
        <rFont val="Tahoma"/>
        <family val="2"/>
      </rPr>
      <t>Análisis CJ:</t>
    </r>
    <r>
      <rPr>
        <sz val="9"/>
        <color theme="1"/>
        <rFont val="Tahoma"/>
        <family val="2"/>
      </rPr>
      <t xml:space="preserve"> Se realiza circular 12 y 11 donde se le explica a los servidores públicos y contratistas que si los documentos no están completos o les falta firmas no se reciben en la coordinación jurídica.
</t>
    </r>
    <r>
      <rPr>
        <b/>
        <sz val="9"/>
        <color theme="1"/>
        <rFont val="Tahoma"/>
        <family val="2"/>
      </rPr>
      <t xml:space="preserve">Análisis OCI: </t>
    </r>
    <r>
      <rPr>
        <sz val="9"/>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</si>
  <si>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t>Marcela Morales</t>
  </si>
  <si>
    <r>
      <rPr>
        <b/>
        <sz val="9"/>
        <color theme="1"/>
        <rFont val="Tahoma"/>
        <family val="2"/>
      </rPr>
      <t>Análisis Subdirección Administrativa:</t>
    </r>
    <r>
      <rPr>
        <sz val="9"/>
        <color theme="1"/>
        <rFont val="Tahoma"/>
        <family val="2"/>
      </rPr>
      <t xml:space="preserve"> Acatando las recomendaciones se procedió a realizar las capacitaciones respectivas con el fin de aclarar el procedimiento de entradas ,salidas y traslados del almacén. Acción ya realizada por favor cerrar la acción en el Plan de Mejoramiento.    
</t>
    </r>
    <r>
      <rPr>
        <b/>
        <sz val="9"/>
        <color theme="1"/>
        <rFont val="Tahoma"/>
        <family val="2"/>
      </rPr>
      <t xml:space="preserve">Análisis OCI: </t>
    </r>
    <r>
      <rPr>
        <sz val="9"/>
        <color theme="1"/>
        <rFont val="Tahoma"/>
        <family val="2"/>
      </rPr>
      <t xml:space="preserve"> No se observó acta con la capacitación a todos los supervisores, ni el correo electrónico periódicamente a los supervisores de contratos, en donde se indique el procedimiento a seguir para la salida de un elemento, por lo tanto la acción queda "Incumplida".</t>
    </r>
  </si>
  <si>
    <r>
      <rPr>
        <b/>
        <sz val="9"/>
        <color theme="1"/>
        <rFont val="Tahoma"/>
        <family val="2"/>
      </rPr>
      <t xml:space="preserve">Reporte Técnica: </t>
    </r>
    <r>
      <rPr>
        <sz val="9"/>
        <color theme="1"/>
        <rFont val="Tahoma"/>
        <family val="2"/>
      </rPr>
      <t xml:space="preserve">Se remitió el informe final con los soportes relacionados con la ejecución del contrato. 
</t>
    </r>
    <r>
      <rPr>
        <b/>
        <sz val="9"/>
        <color theme="1"/>
        <rFont val="Tahoma"/>
        <family val="2"/>
      </rPr>
      <t>Análisis OCI:</t>
    </r>
    <r>
      <rPr>
        <sz val="9"/>
        <color theme="1"/>
        <rFont val="Tahoma"/>
        <family val="2"/>
      </rPr>
      <t xml:space="preserve"> Se verifican los soportes remitidos por el área Técnica en los que se evidencia el informe final del contrato con fecha del 26 de enero de 2018, en el cual se informa sobre la ejecución de las obligaciones No.2 y No.3, sin embargo, en este no se evidencia la relación de actividades efectuadas para cumplimiento de las obligaciones No.4 a No.11.
Por otra parte, las actividades relacionadas en el informe preliminar sobre los productos entregados por el contratista, no se encuentran relacionados en el informe final.
Adicionalmente, se evidenció que los informes entregados por el contratista corresponden a los meses de marzo, junio, septiembre y diciembre de 2017, en cumplimiento del cronograma remitido por el contratista, sin embargo, es importante tener en cuenta que  la ejecución del contrato finalizaba el 28 de noviembre de 2017, sin que se evidenciaran, otrosí u otros documentos que ampliaran la vigencia del contrato hasta el mes de diciembre.
Es recomendable que el área realice la verificación de los soportes remitidos y su relación en el informe final, con el fin de dar cuenta del cumplimiento de las obligaciones contractuales. Teniendo en cuenta lo anterior y los plazos establecidos para ejecución de las actividades que dan cumplimiento a la acción, se califica con alerta de </t>
    </r>
    <r>
      <rPr>
        <b/>
        <sz val="9"/>
        <color theme="1"/>
        <rFont val="Tahoma"/>
        <family val="2"/>
      </rPr>
      <t>"Incumplida"</t>
    </r>
    <r>
      <rPr>
        <sz val="9"/>
        <color theme="1"/>
        <rFont val="Tahoma"/>
        <family val="2"/>
      </rPr>
      <t xml:space="preserve">. </t>
    </r>
  </si>
  <si>
    <t>Jizeth González</t>
  </si>
  <si>
    <r>
      <rPr>
        <b/>
        <sz val="9"/>
        <color theme="1"/>
        <rFont val="Tahoma"/>
        <family val="2"/>
      </rPr>
      <t xml:space="preserve">Respuesta Planeación: </t>
    </r>
    <r>
      <rPr>
        <sz val="9"/>
        <color theme="1"/>
        <rFont val="Tahoma"/>
        <family val="2"/>
      </rPr>
      <t xml:space="preserve">1. Se cuenta con avances en materia de la actualización de los procedimientos y demás documentos asociados al proceso de Gestión Estratégica y que requieren actualizaciones. 2. Esta actividad se realizará en el tercer cuatrimestre del año.
</t>
    </r>
    <r>
      <rPr>
        <b/>
        <sz val="9"/>
        <color theme="1"/>
        <rFont val="Tahoma"/>
        <family val="2"/>
      </rPr>
      <t>Análisis OCI:</t>
    </r>
    <r>
      <rPr>
        <sz val="9"/>
        <color theme="1"/>
        <rFont val="Tahoma"/>
        <family val="2"/>
      </rPr>
      <t xml:space="preserve"> Para la acción No. 1 se evidencia el listado maestro de documentos con los ajustes a los procedimientos asociados al proceso de planeación estratégica, para revisión interna en el área, previo a su formalización.
Para la acción No.2. se realizará en el tercer cuatrimestre del año. Razón por la cual la acción queda "En proceso".</t>
    </r>
  </si>
  <si>
    <t>Leonardo Ibarra</t>
  </si>
  <si>
    <r>
      <rPr>
        <b/>
        <sz val="9"/>
        <color theme="1"/>
        <rFont val="Tahoma"/>
        <family val="2"/>
      </rPr>
      <t>Análisis CJ:</t>
    </r>
    <r>
      <rPr>
        <sz val="9"/>
        <color theme="1"/>
        <rFont val="Tahoma"/>
        <family val="2"/>
      </rPr>
      <t xml:space="preserve"> Se realiza circular 12 y 11 donde se le explica a los servidores públicos y contratistas que si los documentos no están completos o les falta firmas no se reciben en la coordinación jurídica.
</t>
    </r>
    <r>
      <rPr>
        <b/>
        <sz val="9"/>
        <color theme="1"/>
        <rFont val="Tahoma"/>
        <family val="2"/>
      </rPr>
      <t>Análisis OCI:</t>
    </r>
    <r>
      <rPr>
        <sz val="9"/>
        <color theme="1"/>
        <rFont val="Tahoma"/>
        <family val="2"/>
      </rPr>
      <t xml:space="preserve"> 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</si>
  <si>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rPr>
        <b/>
        <sz val="9"/>
        <color theme="1"/>
        <rFont val="Tahoma"/>
        <family val="2"/>
      </rPr>
      <t>Análisis CJ:</t>
    </r>
    <r>
      <rPr>
        <sz val="9"/>
        <color theme="1"/>
        <rFont val="Tahoma"/>
        <family val="2"/>
      </rPr>
      <t xml:space="preserve"> Se publicaron en SECOP contratos, adiciones, otrosí, prórrogas, cesiones, terminaciones anticipadas y informes finales.
</t>
    </r>
    <r>
      <rPr>
        <b/>
        <sz val="9"/>
        <color theme="1"/>
        <rFont val="Tahoma"/>
        <family val="2"/>
      </rPr>
      <t>Análisis OCI:</t>
    </r>
    <r>
      <rPr>
        <sz val="9"/>
        <color theme="1"/>
        <rFont val="Tahoma"/>
        <family val="2"/>
      </rPr>
      <t xml:space="preserve">  Se evidenció la relación de documentos publicados en el Secop con las fechas correspondientes, así como los pantallazos de la publicación de los mismos en la plataforma del SECOP para el periodo evaluado. Sin embargo, la acción queda "En proceso" debido a que, se debe realizar la verificación mensual de las publicaciones que se realicen en el SECOP.</t>
    </r>
  </si>
  <si>
    <r>
      <t xml:space="preserve">Análisis CJ: </t>
    </r>
    <r>
      <rPr>
        <sz val="9"/>
        <color theme="1"/>
        <rFont val="Tahoma"/>
        <family val="2"/>
      </rPr>
      <t>Se publicaron en SECOP contratos, adiciones, otrosí, prórrogas, cesiones, terminaciones anticipadas y informes finales.</t>
    </r>
    <r>
      <rPr>
        <b/>
        <sz val="9"/>
        <color theme="1"/>
        <rFont val="Tahoma"/>
        <family val="2"/>
      </rPr>
      <t xml:space="preserve">
Análisis OCI:  </t>
    </r>
    <r>
      <rPr>
        <sz val="9"/>
        <color theme="1"/>
        <rFont val="Tahoma"/>
        <family val="2"/>
      </rPr>
      <t>Se evidenció la relación de documentos publicados en el Secop con las fechas correspondientes, así como los pantallazos de la publicación de los mismos en la plataforma del SECOP para el periodo evaluado. Sin embargo, la acción queda "En proceso" debido a que, se debe realizar la verificación semanal de las publicaciones que se realicen en el SECOP.</t>
    </r>
  </si>
  <si>
    <r>
      <t xml:space="preserve">Reporte AC: </t>
    </r>
    <r>
      <rPr>
        <sz val="9"/>
        <color theme="1"/>
        <rFont val="Tahoma"/>
        <family val="2"/>
      </rPr>
      <t xml:space="preserve">Teniendo en cuenta que las actualizaciones realizadas el presente año a la Resolución de Tarifas del Canal se han realizado de igual manera en la pagina web y Guía de Tramites con el valor exacto a pagar, se le solicito al área de ventas y mercadeo que en el momento de actualizar la Resolución de Tarifas, realice  la inclusión de un artículo que permita aproximar a la moneda mínima  mas cercana ($50), el valor de los servicios prestados por el Canal. </t>
    </r>
    <r>
      <rPr>
        <b/>
        <sz val="9"/>
        <color theme="1"/>
        <rFont val="Tahoma"/>
        <family val="2"/>
      </rPr>
      <t xml:space="preserve">
Análisis OCI: </t>
    </r>
    <r>
      <rPr>
        <sz val="9"/>
        <color theme="1"/>
        <rFont val="Tahoma"/>
        <family val="2"/>
      </rPr>
      <t xml:space="preserve">Se evidencia cadena de correos del día 21 de junio de 2018 (entre el área de Atención al Ciudadano y Ventas y mercadeo), en el que el área de Atención al Ciudadano solicita al área de Ventas y Mercadeo la inclusión del artículo que permita realizar la aproximación a la moneda mínima más cercana ($50) en la Resolución de Tarifas. Sin embargo, al no contar con la publicación de dicha Resolución en la que se evidencie la inclusión de dicho artículo a la fecha de terminación de la actividad, no es posible darle cumplimiento a la actividad de "Publicación de la tarifa en la página web y Guía de trámites con el valor aprobado según resolución de tarifas", por lo anterior, y teniendo en cuenta la fecha de terminación establecida para el cumplimiento de la acción, se califica con una alerta de "Incumplida". </t>
    </r>
  </si>
  <si>
    <t>TERMINADA</t>
  </si>
  <si>
    <r>
      <rPr>
        <b/>
        <sz val="9"/>
        <color theme="1"/>
        <rFont val="Tahoma"/>
        <family val="2"/>
      </rPr>
      <t>Análisis CJ:</t>
    </r>
    <r>
      <rPr>
        <sz val="9"/>
        <color theme="1"/>
        <rFont val="Tahoma"/>
        <family val="2"/>
      </rPr>
      <t xml:space="preserve"> Posteriormente a la terminación de la contingencia de contratación se realizó a mediados de enero y finiquitando la  primera semana de junio de 2018 se hace la verificación documental de todos los contratos de las vigencias 2016 y 2017.
</t>
    </r>
    <r>
      <rPr>
        <b/>
        <sz val="9"/>
        <color theme="1"/>
        <rFont val="Tahoma"/>
        <family val="2"/>
      </rPr>
      <t>Análisis OCI:</t>
    </r>
    <r>
      <rPr>
        <sz val="9"/>
        <color theme="1"/>
        <rFont val="Tahoma"/>
        <family val="2"/>
      </rPr>
      <t xml:space="preserve"> 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se indique el periodo para el cual se están adelantando las actividades.</t>
    </r>
  </si>
  <si>
    <r>
      <t xml:space="preserve">Análisis CJ: </t>
    </r>
    <r>
      <rPr>
        <sz val="9"/>
        <color theme="1"/>
        <rFont val="Tahoma"/>
        <family val="2"/>
      </rPr>
      <t xml:space="preserve">El día 26 de junio de 2018, el área de sistemas informó que a partir de la fecha, la Coordinación Jurídica contaba con el correo electrónico coordinacionjuridica@canalcapital.gov.co, para enviar todas las solicitudes relacionadas con la contratación.  </t>
    </r>
    <r>
      <rPr>
        <b/>
        <sz val="9"/>
        <color theme="1"/>
        <rFont val="Tahoma"/>
        <family val="2"/>
      </rPr>
      <t xml:space="preserve">
Análisis OCI: </t>
    </r>
    <r>
      <rPr>
        <sz val="9"/>
        <color theme="1"/>
        <rFont val="Tahoma"/>
        <family val="2"/>
      </rPr>
      <t>Se evidenció el correo electrónico con fecha del 26 de junio de 2018, mediante el cual se informa que la Coordinación del Área Jurídica cuenta con el correo electrónico coordinacionjuridica@canalcapital.gov.co, con la finalidad de que todas las solicitudes, requerimientos, trámites y comunicaciones sean canalizadas a través de ese e-mail.
La acción queda en proceso, teniendo en cuenta que no se evidenció en los correos remitidos, el ajuste del contenido de la  comunicación que se envía por medio de correo electrónico a los contratistas,  que les indique  a los supervisores  de los contratos que van a ejercer dicha labor y que están siendo notificados.</t>
    </r>
  </si>
  <si>
    <r>
      <t xml:space="preserve">Análisis OCI: </t>
    </r>
    <r>
      <rPr>
        <sz val="9"/>
        <color theme="1"/>
        <rFont val="Tahoma"/>
        <family val="2"/>
      </rPr>
      <t>Se creó el procedimiento:
* CCSE-PD-006 PRESENTACIÓN PLAN DE MEJORAMIENTO INSTITUCIONAL, para la determinación de acciones a realizar para la formulación, modificación, seguimiento y reporte del Plan de Mejoramiento Institucional sobre las auditorías que lleve a cabo la Contraloría de Bogotá.
Posteriormente, se remitió a codificación y publicación al área de Planeación el día 22 de agosto de 2018. Este se aprueba el día 4 de septiembre y se publica en la intranet del Canal el día 5 de septiembre de 2018; así mismo, se da a conocer vía comunicaciones internas mediante boletín No.44 del 7 de septiembre de 2018. 
Frente a la caracterización del proceso, se viene adelantando la revisión que permita efectuar la actualización dentro del último trimestre del año. Por lo anterior, la acción se califica con alerta de</t>
    </r>
    <r>
      <rPr>
        <b/>
        <sz val="9"/>
        <color theme="1"/>
        <rFont val="Tahoma"/>
        <family val="2"/>
      </rPr>
      <t xml:space="preserve"> "En Proceso". </t>
    </r>
  </si>
  <si>
    <t>Leonardo Ibarra
Jizeth González</t>
  </si>
  <si>
    <t>SIN INICIAR</t>
  </si>
  <si>
    <r>
      <rPr>
        <b/>
        <sz val="9"/>
        <color theme="1"/>
        <rFont val="Tahoma"/>
        <family val="2"/>
      </rPr>
      <t>Respuesta Planeación:</t>
    </r>
    <r>
      <rPr>
        <sz val="9"/>
        <color theme="1"/>
        <rFont val="Tahoma"/>
        <family val="2"/>
      </rPr>
      <t xml:space="preserve"> Estas actividades se realizará en el tercer cuatrimestre del año.
</t>
    </r>
    <r>
      <rPr>
        <b/>
        <sz val="9"/>
        <color theme="1"/>
        <rFont val="Tahoma"/>
        <family val="2"/>
      </rPr>
      <t xml:space="preserve">Análisis OCI: </t>
    </r>
    <r>
      <rPr>
        <sz val="9"/>
        <color theme="1"/>
        <rFont val="Tahoma"/>
        <family val="2"/>
      </rPr>
      <t xml:space="preserve"> De acuerdo a lo manifestado por el área de planeación no se observan avances concretos frente a cada una de las acciones  formuladas en el plan. Pues se manifiesta que esta se realizará en el tercer cuatrimestre de 2018. Razón por la cual la acción queda sin iniciar teniendo en cuenta que la fecha de inicio establecida es el 1/06/2018.</t>
    </r>
  </si>
  <si>
    <r>
      <rPr>
        <b/>
        <sz val="9"/>
        <color theme="1"/>
        <rFont val="Tahoma"/>
        <family val="2"/>
      </rPr>
      <t>Análisis CJ:</t>
    </r>
    <r>
      <rPr>
        <sz val="9"/>
        <color theme="1"/>
        <rFont val="Tahoma"/>
        <family val="2"/>
      </rPr>
      <t xml:space="preserve"> Se realiza circular 12 y 11 donde se le explica a los servidores públicos y contratistas que si los documentos no están completos o les falta firmas no se reciben en la coordinación jurídica.
</t>
    </r>
    <r>
      <rPr>
        <b/>
        <sz val="9"/>
        <color theme="1"/>
        <rFont val="Tahoma"/>
        <family val="2"/>
      </rPr>
      <t xml:space="preserve">Análisis OCI: </t>
    </r>
    <r>
      <rPr>
        <sz val="9"/>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abierta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</si>
  <si>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rPr>
        <b/>
        <sz val="9"/>
        <color theme="1"/>
        <rFont val="Tahoma"/>
        <family val="2"/>
      </rPr>
      <t>Reporte VM:</t>
    </r>
    <r>
      <rPr>
        <sz val="9"/>
        <color theme="1"/>
        <rFont val="Tahoma"/>
        <family val="2"/>
      </rPr>
      <t xml:space="preserve"> Se hizo una reunión con Nuevos negocios y se concluyo que se debía crear un procedimiento nuevo para ellos ya que el procedimiento actual de comercialización no se articulaba con las actividades realizadas por ellos y por su dinámica.
</t>
    </r>
    <r>
      <rPr>
        <b/>
        <sz val="9"/>
        <color theme="1"/>
        <rFont val="Tahoma"/>
        <family val="2"/>
      </rPr>
      <t>Análisis OCI:</t>
    </r>
    <r>
      <rPr>
        <sz val="9"/>
        <color theme="1"/>
        <rFont val="Tahoma"/>
        <family val="2"/>
      </rPr>
      <t xml:space="preserve"> Teniendo en cuenta el estado de la acción en el seguimiento anterior, en el cual se validó el resultado de la reunión cuyo compromiso era la actualización del procedimiento con el que se articularan las líneas de negocio del Canal y en cuyo periodo de tiempo no se remitió la evidencia correspondiente; para el segundo seguimiento, se evidencia que este fue aprobado y publicado con fecha del 30 de abril de 2018 en la intranet, por el profesional del área de Planeación por solicitud del área de Nuevos Negocios. </t>
    </r>
  </si>
  <si>
    <r>
      <t xml:space="preserve">Análisis OCI: </t>
    </r>
    <r>
      <rPr>
        <sz val="9"/>
        <color theme="1"/>
        <rFont val="Tahoma"/>
        <family val="2"/>
      </rPr>
      <t>No se reportan avances.</t>
    </r>
  </si>
  <si>
    <r>
      <rPr>
        <b/>
        <sz val="9"/>
        <color theme="1"/>
        <rFont val="Tahoma"/>
        <family val="2"/>
      </rPr>
      <t xml:space="preserve">Análisis OCI: </t>
    </r>
    <r>
      <rPr>
        <sz val="9"/>
        <color theme="1"/>
        <rFont val="Tahoma"/>
        <family val="2"/>
      </rPr>
      <t>No se reportan avances.</t>
    </r>
  </si>
  <si>
    <r>
      <rPr>
        <b/>
        <sz val="9"/>
        <color theme="1"/>
        <rFont val="Tahoma"/>
        <family val="2"/>
      </rPr>
      <t xml:space="preserve">Respuesta Planeación: </t>
    </r>
    <r>
      <rPr>
        <sz val="9"/>
        <color theme="1"/>
        <rFont val="Tahoma"/>
        <family val="2"/>
      </rPr>
      <t xml:space="preserve">1. Esta actividad se realizará en el tercer cuatrimestre del año. 
2. Se realizó actualización de los documentos:  
EPLE-PL-003 PLAN DE GESTIÓN INTEGRAL DE RESIDUOS PELIGROSOS - PGIRESPEL, EPLE-FT-008 FORMATO DE REGISTRO DE RESIDUOS PELIGROSOS, EPLE-PD-007 IDENTIFICACIÓN DE ASPECTOS Y VALORACIÓN DE IMPACTOS AMBIENTALES y se avanzó en la actualización del procedimiento EPLE-PD-010 PREPARACIÓN Y RESPUESTA ANTE EMERGENCIAS. Los demás procedimientos, documentos y formatos están en proseo se actualización. 3. Esta actividad se realizará en el tercer cuatrimestre del año.
</t>
    </r>
    <r>
      <rPr>
        <b/>
        <sz val="9"/>
        <color theme="1"/>
        <rFont val="Tahoma"/>
        <family val="2"/>
      </rPr>
      <t xml:space="preserve">Análisis OCI: </t>
    </r>
    <r>
      <rPr>
        <sz val="9"/>
        <color theme="1"/>
        <rFont val="Tahoma"/>
        <family val="2"/>
      </rPr>
      <t>Para las actividades 1 y 3 de acuerdo a lo manifestado por planeación las actividades se realizaran en el tercer cuatrimestre, para la acción No. 2 se evidencian los soportes  de los formatos EPLE-PL-003 PLAN DE GESTIÓN INTEGRAL DE RESIDUOS PELIGROSOS - PGIRESPEL, EPLE-FT-008 FORMATO DE REGISTRO DE RESIDUOS PELIGROSOS, EPLE-PD-007 IDENTIFICACIÓN DE ASPECTOS Y VALORACIÓN DE IMPACTOS AMBIENTALES y EPLE -PD-010 PREPARACIÓN Y RESPUESTA ANTE EMERGENCIAS. Documentos que se encuentran actualizados. Teniendo en cuenta que no se han iniciado las acciones No. 1 y 3, el avance se califica en proceso, es importante tener en cuenta que la acción vence el próximo 31 de diciembre de 2018.</t>
    </r>
  </si>
  <si>
    <r>
      <t xml:space="preserve">Análisis SG: </t>
    </r>
    <r>
      <rPr>
        <sz val="9"/>
        <color theme="1"/>
        <rFont val="Tahoma"/>
        <family val="2"/>
      </rPr>
      <t>En Canal Capital se contó con la conformación de los enlaces de los lideres responsables de cada subsistema del SIG (GESTIÓN AMBIENTAL, SALUD OCUPACIONAL, GESTIÓN DOCUMENTAL Y ARCHIVO, GESTIÓN DE CALIDAD, SEGURIDAD DE LA INFORMACIÓN, RESPONSABILIDAD SOCIAL  Y CONTROL INTERNO) que operaron en la vigencia 2017 en el marco del comité técnico del SIG.
Para la vigencia 2018 se realizó la modificación de la resolución 036 de 2015 creando el día 15 de marzo de 2018 la resolución interna  040 de 2018, en la cual se abordan los elementos básicos de la conformación del Modelo Integrado de Planeación y Gestión de la entidad y de la constitución del equipo técnico del modelo en remplazo del el equipo técnico del SIG (artículo 20 resolución 036 de 2015).
En dicha resolución se establece que el equipo “estará conformado por profesionales del los diferentes proceso transversales de la entidad y contara con herramientas para adelantar las actividades de implementación del modelo al interior de la entidad”. Cabe aclarar que la resolución 040 de 2018 será modificada teniendo en cuenta las directrices brindadas por la Secretaria General en materia del Modelo integrado de planeación y gestión las cuales ya están siendo analizadas por el equipo de planeación.</t>
    </r>
    <r>
      <rPr>
        <b/>
        <sz val="9"/>
        <color theme="1"/>
        <rFont val="Tahoma"/>
        <family val="2"/>
      </rPr>
      <t xml:space="preserve">
Análisis OCI: </t>
    </r>
    <r>
      <rPr>
        <sz val="9"/>
        <color theme="1"/>
        <rFont val="Tahoma"/>
        <family val="2"/>
      </rPr>
      <t>Se evidenció la Resolución 040-2018 "Por la cual se modifica la Resolución 036 de 2015", en la cual se modifica el artículo 20 de la Resolución 036 de 2015, estableciéndose lo siguiente: "Con el propósito de garantizar una óptima implementación y desarrollo de los subsistemas, se creará el Equipo Técnico encargado de la articulación de los diferentes elementos del Modelo Integrado de Planeación y Gestión". Sin embargo,  no se observó que se haya informado al representante de la alta dirección, las personas que implementarán los diferentes subsistemas como actividades establecidas para esta acción. Es importante que se solicite la ampliación del plazo establecido para el cumplimiento de esta acción y en caso de ser necesario se adelanten los ajustes a que haya lugar.</t>
    </r>
  </si>
  <si>
    <r>
      <rPr>
        <b/>
        <sz val="9"/>
        <color theme="1"/>
        <rFont val="Tahoma"/>
        <family val="2"/>
      </rPr>
      <t>Análisis CJ:</t>
    </r>
    <r>
      <rPr>
        <sz val="9"/>
        <color theme="1"/>
        <rFont val="Tahoma"/>
        <family val="2"/>
      </rPr>
      <t xml:space="preserve"> Se realiza circular 12 y 11 donde se le explica a los servidores públicos y contratistas que si los documentos no están completos o les falta firmas no se reciben en la coordinación jurídica.
</t>
    </r>
    <r>
      <rPr>
        <b/>
        <sz val="9"/>
        <color theme="1"/>
        <rFont val="Tahoma"/>
        <family val="2"/>
      </rPr>
      <t xml:space="preserve">
Análisis OCI:</t>
    </r>
    <r>
      <rPr>
        <sz val="9"/>
        <color theme="1"/>
        <rFont val="Tahoma"/>
        <family val="2"/>
      </rPr>
      <t xml:space="preserve"> 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</si>
  <si>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 Se evidenció acta de reunión "Avances Actualización Manual Contratación -Revisión Riesgos" del 15 de agosto de 2018, en la cual se efectuó una presentación respecto al avance en la revisión del manual de contratación. </t>
    </r>
  </si>
  <si>
    <r>
      <rPr>
        <b/>
        <sz val="9"/>
        <color theme="1"/>
        <rFont val="Tahoma"/>
        <family val="2"/>
      </rPr>
      <t>Análisis CJ:</t>
    </r>
    <r>
      <rPr>
        <sz val="9"/>
        <color theme="1"/>
        <rFont val="Tahoma"/>
        <family val="2"/>
      </rPr>
      <t xml:space="preserve"> Mediante reunión del 15 de agosto de 2018, se efectuó reunión al interior de la Coordinación Jurídica en la cual el Dr. Andrés Felipe Pineda efectuó presentación del avance en la revisión del manual de contratación y propuesta de modificación al mismo.
</t>
    </r>
    <r>
      <rPr>
        <b/>
        <sz val="9"/>
        <color theme="1"/>
        <rFont val="Tahoma"/>
        <family val="2"/>
      </rPr>
      <t xml:space="preserve">Análisis OCI: </t>
    </r>
    <r>
      <rPr>
        <sz val="9"/>
        <color theme="1"/>
        <rFont val="Tahoma"/>
        <family val="2"/>
      </rPr>
      <t xml:space="preserve"> Se evidenció acta de reunión "Avances Actualización Manual Contratación -Revisión Riesgos" del 15 de agosto de 2018, en la cual se efectuó una presentación respecto al avance en la revisión del manual de contratación. </t>
    </r>
  </si>
  <si>
    <r>
      <t xml:space="preserve">Análisis CJ: </t>
    </r>
    <r>
      <rPr>
        <sz val="9"/>
        <color theme="1"/>
        <rFont val="Tahoma"/>
        <family val="2"/>
      </rPr>
      <t>Se elaboró procedimiento para la causal de "Iniciativa Propia", lo cual será incluido dentro de la actualización del Manual de Contratación, Supervisión e Interventoría.</t>
    </r>
    <r>
      <rPr>
        <b/>
        <sz val="9"/>
        <color theme="1"/>
        <rFont val="Tahoma"/>
        <family val="2"/>
      </rPr>
      <t xml:space="preserve">
Análisis OCI: </t>
    </r>
    <r>
      <rPr>
        <sz val="9"/>
        <color theme="1"/>
        <rFont val="Tahoma"/>
        <family val="2"/>
      </rPr>
      <t>Se evidenció el documento denominado "Instructivo para la presentación de iniciativa (Proyectos Financiados por Recursos propios del Canal)", en el cual se encuentran las etapas correspondientes a los proyectos: "Cuando un particular o una entidad pública presente una iniciativa de creación para adelantar cualquier tipo de producción y ésta resulte ser de interés para el Canal". Debido a que, se encuentra en construcción el procedimiento para la causal de contratación denominada "Iniciativa Privada", la acción queda</t>
    </r>
    <r>
      <rPr>
        <b/>
        <sz val="9"/>
        <color theme="1"/>
        <rFont val="Tahoma"/>
        <family val="2"/>
      </rPr>
      <t xml:space="preserve"> "En proceso".</t>
    </r>
  </si>
  <si>
    <r>
      <rPr>
        <b/>
        <sz val="9"/>
        <color theme="1"/>
        <rFont val="Tahoma"/>
        <family val="2"/>
      </rPr>
      <t>Respuesta Planeación:</t>
    </r>
    <r>
      <rPr>
        <sz val="9"/>
        <color theme="1"/>
        <rFont val="Tahoma"/>
        <family val="2"/>
      </rPr>
      <t xml:space="preserve"> 1. Se cuenta con avances en materia de la actualización de los procedimientos y demás documentos asociados al proceso de Gestión Estratégica y que requieren actualizaciones. 
2. Esta actividad se realizará en el tercer cuatrimestre del año.
</t>
    </r>
    <r>
      <rPr>
        <b/>
        <sz val="9"/>
        <color theme="1"/>
        <rFont val="Tahoma"/>
        <family val="2"/>
      </rPr>
      <t xml:space="preserve">
Análisis OCI:</t>
    </r>
    <r>
      <rPr>
        <sz val="9"/>
        <color theme="1"/>
        <rFont val="Tahoma"/>
        <family val="2"/>
      </rPr>
      <t xml:space="preserve"> Para la actividad 1 se evidencian correos del 12 julio enviados por planeación para el seguimiento y verificación de la información que se reporta en el informe de Segplan, así como la respuesta de cada una de las áreas a dicha información. Sin embargo, esta información no da cuenta de lo planteado inicialmente para esta acción.
Para la acción No.2 se realizará en el tercer cuatrimestre del año. por lo cual la acción se deja "En proceso".</t>
    </r>
  </si>
  <si>
    <r>
      <t xml:space="preserve">Análisis Subdirección Administrativa: </t>
    </r>
    <r>
      <rPr>
        <sz val="9"/>
        <color theme="1"/>
        <rFont val="Tahoma"/>
        <family val="2"/>
      </rPr>
      <t xml:space="preserve">Se procedió a realizar las capacitaciones de entradas ,salidas y traslados del almacén y sus respectivos documentos a los supervisores con el fin que  conozcan los procedimientos del área.     </t>
    </r>
    <r>
      <rPr>
        <b/>
        <sz val="9"/>
        <color theme="1"/>
        <rFont val="Tahoma"/>
        <family val="2"/>
      </rPr>
      <t xml:space="preserve">
Análisis OCI: </t>
    </r>
    <r>
      <rPr>
        <sz val="9"/>
        <color theme="1"/>
        <rFont val="Tahoma"/>
        <family val="2"/>
      </rPr>
      <t>Se evidenció acta de capacitación sobre el proceso diligenciamiento de formatos de traslados realizada el día 28 de junio de 2018 solo a los supervisores del área operativa, no se evidencia participación de las demás áreas, se observa participación de cargos no relacionados en la actividad establecida (cargos de apoyo), adicionalmente a la fecha de este seguimiento no se evidencia mail de solicitud de terminación de la acción  para la vigencia 2018, por lo tanto la acción queda como con estado "Incumplida" teniendo en cuenta el vencimiento de los plazos establecidos.</t>
    </r>
  </si>
  <si>
    <r>
      <rPr>
        <b/>
        <sz val="9"/>
        <color theme="1"/>
        <rFont val="Tahoma"/>
        <family val="2"/>
      </rPr>
      <t xml:space="preserve">Reporte VM: </t>
    </r>
    <r>
      <rPr>
        <sz val="9"/>
        <color theme="1"/>
        <rFont val="Tahoma"/>
        <family val="2"/>
      </rPr>
      <t xml:space="preserve">Se hizo una reunión con Nuevos negocios y se concluyo que se debía crear un procedimiento nuevo para ellos ya que el procedimiento actual de comercialización no se articulaba con las actividades realizadas por ellos y por su dinámica.
</t>
    </r>
    <r>
      <rPr>
        <b/>
        <sz val="9"/>
        <color theme="1"/>
        <rFont val="Tahoma"/>
        <family val="2"/>
      </rPr>
      <t xml:space="preserve">
Análisis OCI:</t>
    </r>
    <r>
      <rPr>
        <sz val="9"/>
        <color theme="1"/>
        <rFont val="Tahoma"/>
        <family val="2"/>
      </rPr>
      <t xml:space="preserve"> Se verifican los soportes remitidos por el área, dentro de los cuales se encuentra el acta del 1 de marzo de 2018 de la reunión sostenida entre ventas y mercadeo y nuevos negocios, en la cual se pactan como compromisos la creación del formato MCOM-FT-025 ACTA DE RECIBIDO DE SERVICIO O PRODUCTO DE CANJE por parte del área de ventas y mercadeo, así como la publicación por parte del profesional del área de Planeación. Se realiza la validación de la publicación del mismo en la intranet del Canal y la respectiva socialización vía correo interno por el área de comunicaciones. 
Frente a las actividades de socialización se recomienda que se efectúen con los directos responsables del uso del formato. </t>
    </r>
  </si>
  <si>
    <r>
      <rPr>
        <b/>
        <sz val="10"/>
        <color theme="1"/>
        <rFont val="Tahoma"/>
        <family val="2"/>
      </rPr>
      <t xml:space="preserve">Análisis Subdirección Administrativa: </t>
    </r>
    <r>
      <rPr>
        <sz val="10"/>
        <color theme="1"/>
        <rFont val="Tahoma"/>
        <family val="2"/>
      </rPr>
      <t xml:space="preserve">Se procedió a realizar las capacitaciones de entradas ,salidas y traslados del almacén y sus respectivos documentos a los supervisores con el fin que  conozcan los procedimientos del área.     
</t>
    </r>
    <r>
      <rPr>
        <b/>
        <sz val="10"/>
        <color theme="1"/>
        <rFont val="Tahoma"/>
        <family val="2"/>
      </rPr>
      <t xml:space="preserve">Análisis OCI: </t>
    </r>
    <r>
      <rPr>
        <sz val="10"/>
        <color theme="1"/>
        <rFont val="Tahoma"/>
        <family val="2"/>
      </rPr>
      <t xml:space="preserve">Se evidenció acta de capacitación sobre el proceso diligenciamiento de formatos de traslados realizada el día 28 de junio de 2018 solo a los supervisores del área operativa, no se evidencia participación de las demás áreas, se observa participación de cargos no relacionados en la actividad establecida (cargos de apoyo), adicionalmente a la fecha de este seguimiento no se evidencia mail de solicitud de terminación de la acción  para la vigencia 2018, por lo tanto la acción queda como con estado </t>
    </r>
    <r>
      <rPr>
        <b/>
        <sz val="10"/>
        <color theme="1"/>
        <rFont val="Tahoma"/>
        <family val="2"/>
      </rPr>
      <t>"Incumplida"</t>
    </r>
    <r>
      <rPr>
        <sz val="10"/>
        <color theme="1"/>
        <rFont val="Tahoma"/>
        <family val="2"/>
      </rPr>
      <t xml:space="preserve"> teniendo en cuenta el vencimiento de los plazos establecidos.</t>
    </r>
  </si>
  <si>
    <t xml:space="preserve">Carolina Gómez </t>
  </si>
  <si>
    <t xml:space="preserve">Marcela Morales </t>
  </si>
  <si>
    <r>
      <t>Análisis OCI:</t>
    </r>
    <r>
      <rPr>
        <sz val="10"/>
        <color theme="1"/>
        <rFont val="Tahoma"/>
        <family val="2"/>
      </rPr>
      <t xml:space="preserve"> No se reportan avances.</t>
    </r>
  </si>
  <si>
    <r>
      <rPr>
        <b/>
        <sz val="9"/>
        <color theme="1"/>
        <rFont val="Tahoma"/>
        <family val="2"/>
      </rPr>
      <t xml:space="preserve">Respuesta Planeación: </t>
    </r>
    <r>
      <rPr>
        <sz val="9"/>
        <color theme="1"/>
        <rFont val="Tahoma"/>
        <family val="2"/>
      </rPr>
      <t xml:space="preserve">En la actualidad se cuenta con 35 documentos actualizados los cuales pueden ser consultados en el listado maestro de documentos y la intranet. Así mismo se realizará la solicitud de actualización de documentos en el tercer cuatrimestre del año.
</t>
    </r>
    <r>
      <rPr>
        <b/>
        <sz val="9"/>
        <color theme="1"/>
        <rFont val="Tahoma"/>
        <family val="2"/>
      </rPr>
      <t>Análisis OCI:</t>
    </r>
    <r>
      <rPr>
        <sz val="9"/>
        <color theme="1"/>
        <rFont val="Tahoma"/>
        <family val="2"/>
      </rPr>
      <t xml:space="preserve">  De acuerdo a lo manifestado por el área de planeación para la acción No. 1 se evidencia el listado maestro de documentos con los ajustes a los procedimientos asociados al proceso de planeación estratégica, para revisión interna en el área, previo a su formalización; para la acción No.2. se realizará en el tercer cuatrimestre del año. Razón por la cual la acción queda </t>
    </r>
    <r>
      <rPr>
        <b/>
        <sz val="9"/>
        <color theme="1"/>
        <rFont val="Tahoma"/>
        <family val="2"/>
      </rPr>
      <t>"En proceso"</t>
    </r>
    <r>
      <rPr>
        <sz val="9"/>
        <color theme="1"/>
        <rFont val="Tahoma"/>
        <family val="2"/>
      </rPr>
      <t>.</t>
    </r>
  </si>
  <si>
    <t>José Leonardo Ibarra Quiroga</t>
  </si>
  <si>
    <r>
      <t xml:space="preserve">Análisis CJ: </t>
    </r>
    <r>
      <rPr>
        <sz val="10"/>
        <color theme="1"/>
        <rFont val="Tahoma"/>
        <family val="2"/>
      </rPr>
      <t xml:space="preserve">Posteriormente a la terminación de la contingencia de contratación se realizó a mediados de enero y finiquitando la  primera semana de junio de 2018 se hace la verificación documental de todos los contratos de las vigencias 2016 y 2017.
</t>
    </r>
    <r>
      <rPr>
        <b/>
        <sz val="10"/>
        <color theme="1"/>
        <rFont val="Tahoma"/>
        <family val="2"/>
      </rPr>
      <t xml:space="preserve">
Análisis OCI: </t>
    </r>
    <r>
      <rPr>
        <sz val="10"/>
        <color theme="1"/>
        <rFont val="Tahoma"/>
        <family val="2"/>
      </rPr>
      <t>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se indique el periodo para el cual se están adelantando las actividades.</t>
    </r>
  </si>
  <si>
    <r>
      <rPr>
        <b/>
        <sz val="9"/>
        <color theme="1"/>
        <rFont val="Tahoma"/>
        <family val="2"/>
      </rPr>
      <t xml:space="preserve">Respuesta Planeación: </t>
    </r>
    <r>
      <rPr>
        <sz val="9"/>
        <color theme="1"/>
        <rFont val="Tahoma"/>
        <family val="2"/>
      </rPr>
      <t xml:space="preserve">1. Se cuenta con avance en el ajuste a los procedimientos asociados al proceso de planeación estratégica, para revisión interna en el área, previo a su formalización. 2. Esta actividad se realizará en el tercer cuatrimestre del año. 3. Esta actividad se realizará el ultimo cuatrimestre de la presente vigencia.
</t>
    </r>
    <r>
      <rPr>
        <b/>
        <sz val="9"/>
        <color theme="1"/>
        <rFont val="Tahoma"/>
        <family val="2"/>
      </rPr>
      <t>Análisis OCI:</t>
    </r>
    <r>
      <rPr>
        <sz val="9"/>
        <color theme="1"/>
        <rFont val="Tahoma"/>
        <family val="2"/>
      </rPr>
      <t xml:space="preserve"> Para las actividades 2 y 3 de acuerdo a lo manifestado por planeación las actividades se realizaran en el tercer cuatrimestre.
Para la acción No. 1 se evidencia el listado maestro de documentos con los ajustes a los procedimientos asociados al proceso de planeación estratégica, para revisión interna en el área, previo a su formalización. Por lo anterior la acción queda </t>
    </r>
    <r>
      <rPr>
        <b/>
        <sz val="9"/>
        <color theme="1"/>
        <rFont val="Tahoma"/>
        <family val="2"/>
      </rPr>
      <t>"En proceso"</t>
    </r>
    <r>
      <rPr>
        <sz val="9"/>
        <color theme="1"/>
        <rFont val="Tahoma"/>
        <family val="2"/>
      </rPr>
      <t>.</t>
    </r>
  </si>
  <si>
    <r>
      <t xml:space="preserve">Reporte Técnica: </t>
    </r>
    <r>
      <rPr>
        <sz val="10"/>
        <color theme="1"/>
        <rFont val="Tahoma"/>
        <family val="2"/>
      </rPr>
      <t xml:space="preserve">Esta coordinación asistió a reunión convocada por la subdirección administrativa al respecto, donde se realizó aportes sobre la defición de una metodología que permitan estandarizar el avalúo de activos en el canal.
</t>
    </r>
    <r>
      <rPr>
        <b/>
        <sz val="10"/>
        <color theme="1"/>
        <rFont val="Tahoma"/>
        <family val="2"/>
      </rPr>
      <t xml:space="preserve">Reporte Servicios Administrativos: </t>
    </r>
    <r>
      <rPr>
        <sz val="10"/>
        <color theme="1"/>
        <rFont val="Tahoma"/>
        <family val="2"/>
      </rPr>
      <t xml:space="preserve">Esta en proceso de elaboración del Manual para realizar el avaluó de los activos por parte del área técnica, administrativa y sistemas.
</t>
    </r>
    <r>
      <rPr>
        <b/>
        <sz val="10"/>
        <color theme="1"/>
        <rFont val="Tahoma"/>
        <family val="2"/>
      </rPr>
      <t xml:space="preserve">Reporte Financiera: </t>
    </r>
    <r>
      <rPr>
        <sz val="10"/>
        <color theme="1"/>
        <rFont val="Tahoma"/>
        <family val="2"/>
      </rPr>
      <t xml:space="preserve">De acuerdo a la Debilidad, el pasado 20 de junio, mediante memorando N° 1571, la Subdirectora Financiera aclaró el mecanismo de cumplimiento de las acciones planteadas sobre el tema en mención, resaltando la necesidad de la información remitida por la Subdirección Administrativa, motivo por el cual se solicitó ampliación de la fecha, para que los responsables puedan enviarla. Por otra parte, el pasado 15 de agosto se llevo a cabo una reunión entre la Subdirección Administrativa, Control Interno y la Subdirección Financiera, en busca de una solución en la cual se enfatizó la necesidad que los responsables de la propiedad, planta y equipo remitan a la Subdirección Financiera la información precisa para poder realizar los ajustes del caso, de ser necesario o en su defecto, buscar el mecanismo idóneo para efectuar el cambio del Responsable de la debilidad en cuestión, puesto que la Subdirección Financiera depende de las acciones que realice el área Administrativa.
</t>
    </r>
    <r>
      <rPr>
        <b/>
        <sz val="10"/>
        <color theme="1"/>
        <rFont val="Tahoma"/>
        <family val="2"/>
      </rPr>
      <t xml:space="preserve">Análisis OCI: </t>
    </r>
    <r>
      <rPr>
        <sz val="10"/>
        <color theme="1"/>
        <rFont val="Tahoma"/>
        <family val="2"/>
      </rPr>
      <t xml:space="preserve">Se verifican los soportes remitidos por la Subdirección Financiera, Servicios Administrativos y Técnica, dentro de los cuales se evidencia el trabajo que se ha venido efectuando de manera descoordinada sobre un manual de avalúos, el cual tiene fecha del 22 de agosto de la presente vigencia; así mismo, se reporta por el área Técnica, que no se ha realizado solicitud de información sobre los activos en servicio. Se remite de igual manera, un acta con fecha del 15 de agosto de 2018 en la que se contextualizó sobre el avalúo de activos por parte de la Sub. Financiera, por lo anterior, se califica con una alerta de </t>
    </r>
    <r>
      <rPr>
        <b/>
        <sz val="10"/>
        <color theme="1"/>
        <rFont val="Tahoma"/>
        <family val="2"/>
      </rPr>
      <t xml:space="preserve">"En Proceso" </t>
    </r>
    <r>
      <rPr>
        <sz val="10"/>
        <color theme="1"/>
        <rFont val="Tahoma"/>
        <family val="2"/>
      </rPr>
      <t xml:space="preserve">y se recomienda a las áreas encargadas de la ejecución de la actividad que se adelanten las acciones necesarias para dar cumplimiento a lo establecido en el Plan de Mejoramiento dentro de los plazos planteados. </t>
    </r>
  </si>
  <si>
    <r>
      <t>Análisis CJ:</t>
    </r>
    <r>
      <rPr>
        <sz val="10"/>
        <color theme="1"/>
        <rFont val="Tahoma"/>
        <family val="2"/>
      </rPr>
      <t xml:space="preserve"> Se realiza reunión para revisar "formato de listado de documentos para contramatar": una vez revisado el formato se sugiere actualizarlo atendiendo entre otros, las tablas de retención documental. 2. Realizar la actualización del procedimiento de planeación de la contratación va a incluir en el manual de contratación que esta previsto para el 30 octubre de 2018.
</t>
    </r>
    <r>
      <rPr>
        <b/>
        <sz val="10"/>
        <color theme="1"/>
        <rFont val="Tahoma"/>
        <family val="2"/>
      </rPr>
      <t xml:space="preserve">
Análisis OCI: </t>
    </r>
    <r>
      <rPr>
        <sz val="10"/>
        <color theme="1"/>
        <rFont val="Tahoma"/>
        <family val="2"/>
      </rPr>
      <t>Se evidenció acta de reunión con fecha del 27 de agosto de 2018 con el tema "Revisión formato listado documentos para contratar", estableciendo en los compromisos la elaboración de un borrador de formato de listado de documentos y realizar la solicitud a Planeación una vez se cuente con Vo Bo del mismo. La acción queda "</t>
    </r>
    <r>
      <rPr>
        <b/>
        <sz val="10"/>
        <color theme="1"/>
        <rFont val="Tahoma"/>
        <family val="2"/>
      </rPr>
      <t>En proceso"</t>
    </r>
    <r>
      <rPr>
        <sz val="10"/>
        <color theme="1"/>
        <rFont val="Tahoma"/>
        <family val="2"/>
      </rPr>
      <t xml:space="preserve"> teniendo en cuenta que la primera actividad de las 3 establecidas se encuentra en desarrollo.</t>
    </r>
  </si>
  <si>
    <r>
      <t xml:space="preserve">Reporte VM: </t>
    </r>
    <r>
      <rPr>
        <sz val="10"/>
        <color theme="1"/>
        <rFont val="Tahoma"/>
        <family val="2"/>
      </rPr>
      <t>Se adjuntan las cotizaciones que se han adelantado con los formatos incluidos en el SIG.</t>
    </r>
    <r>
      <rPr>
        <b/>
        <sz val="10"/>
        <color theme="1"/>
        <rFont val="Tahoma"/>
        <family val="2"/>
      </rPr>
      <t xml:space="preserve">
Análisis OCI: </t>
    </r>
    <r>
      <rPr>
        <sz val="10"/>
        <color theme="1"/>
        <rFont val="Tahoma"/>
        <family val="2"/>
      </rPr>
      <t xml:space="preserve">Desde el primer seguimiento a las acciones planteadas en el Plan de mejoramiento, se ha venido cumpliendo por parte del área de ventas y mercadeo la aplicación de los formatos establecidos MCOM-FT-014 COTIZACIÓN VENTAS PÚBLICAS y MCOM-FT-015 COTIZACIÓN VENTAS PRIVADAS, mediante la estructuración y remisión de las cotizaciones requeridas dependiendo de su naturaleza, sin embargo, no se evidencia la aplicación por parte de Nuevos Negocios, se informa por parte de esta área que "Las cotizaciones solicitadas por las entidades vienen en sus propios formatos que se deben llenar sin modificar, por esta razón el formato establecido por el Canal no se ha podido aplicar a la fecha". Por esta razón, la acción se califica con una alerta de </t>
    </r>
    <r>
      <rPr>
        <b/>
        <sz val="10"/>
        <color theme="1"/>
        <rFont val="Tahoma"/>
        <family val="2"/>
      </rPr>
      <t xml:space="preserve">"Incumplida". 
</t>
    </r>
    <r>
      <rPr>
        <sz val="10"/>
        <color theme="1"/>
        <rFont val="Tahoma"/>
        <family val="2"/>
      </rPr>
      <t xml:space="preserve">
Por lo anterior, se recomienda tomar las acciones pertinentes sobre el formato y su uso toda vez que se incumple la meta planteada de "Aplicar los formatos de cotización". </t>
    </r>
  </si>
  <si>
    <r>
      <rPr>
        <b/>
        <sz val="9"/>
        <color theme="1"/>
        <rFont val="Tahoma"/>
        <family val="2"/>
      </rPr>
      <t xml:space="preserve">Respuesta Planeación: </t>
    </r>
    <r>
      <rPr>
        <sz val="9"/>
        <color theme="1"/>
        <rFont val="Tahoma"/>
        <family val="2"/>
      </rPr>
      <t xml:space="preserve">1. El sistema de planeación de la  Secretaría de Cultura, Recreación y Deporte ya fue solicitado mediante correo electrónico con el fin de empezar el proceso de implementación en el Canal, a la fecha la SCRD aún no ha indicado los pasos a seguir para la implementación del sistema en el Canal. 
2. En el mes de junio se adelantó el reporte y revisión de la información permitiendo la validación de la información de gestión y ejecución requerida para el segundo reporte de SEGPLAN.
</t>
    </r>
    <r>
      <rPr>
        <b/>
        <sz val="9"/>
        <color theme="1"/>
        <rFont val="Tahoma"/>
        <family val="2"/>
      </rPr>
      <t>Análisis OCI:</t>
    </r>
    <r>
      <rPr>
        <sz val="9"/>
        <color theme="1"/>
        <rFont val="Tahoma"/>
        <family val="2"/>
      </rPr>
      <t xml:space="preserve"> Para la acción 1 se observa correo de solicitud por parte del Canal a la SCRD del 28/05/2018, pero sin repuesta de esta entidad al Canal, quedando la acción en proceso.
Para la acción 2  se evidencian los correos con las solicitudes de información por parte de planeación a la demás áreas del Canal, información que es validad para realizar la presentación del informe trimestral, razón por la cual la acción queda </t>
    </r>
    <r>
      <rPr>
        <b/>
        <sz val="9"/>
        <color theme="1"/>
        <rFont val="Tahoma"/>
        <family val="2"/>
      </rPr>
      <t>"En proceso"</t>
    </r>
    <r>
      <rPr>
        <sz val="9"/>
        <color theme="1"/>
        <rFont val="Tahoma"/>
        <family val="2"/>
      </rPr>
      <t>.</t>
    </r>
  </si>
  <si>
    <r>
      <t>Análisis CJ:</t>
    </r>
    <r>
      <rPr>
        <sz val="10"/>
        <color theme="1"/>
        <rFont val="Tahoma"/>
        <family val="2"/>
      </rPr>
      <t xml:space="preserve"> Posteriormente a la terminación de la contingencia de contratación se realizó a mediados de enero y finiquitando la  primera semana de junio de 2018 se hace la verificación documental de todos los contratos de las vigencias 2016 y 2017.
</t>
    </r>
    <r>
      <rPr>
        <b/>
        <sz val="10"/>
        <color theme="1"/>
        <rFont val="Tahoma"/>
        <family val="2"/>
      </rPr>
      <t xml:space="preserve">
Análisis OCI: </t>
    </r>
    <r>
      <rPr>
        <sz val="10"/>
        <color theme="1"/>
        <rFont val="Tahoma"/>
        <family val="2"/>
      </rPr>
      <t>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indique el periodo para el cual se están adelantando las actividades.</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</si>
  <si>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</si>
  <si>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La acción queda </t>
    </r>
    <r>
      <rPr>
        <b/>
        <sz val="10"/>
        <color theme="1"/>
        <rFont val="Tahoma"/>
        <family val="2"/>
      </rPr>
      <t>"En proceso"</t>
    </r>
    <r>
      <rPr>
        <sz val="10"/>
        <color theme="1"/>
        <rFont val="Tahoma"/>
        <family val="2"/>
      </rPr>
      <t>, debido a que, se encuentra en desarrollo la primera actividad correspondiente a la actualización del manual de contratación.</t>
    </r>
  </si>
  <si>
    <r>
      <t>Reporte Prod:</t>
    </r>
    <r>
      <rPr>
        <sz val="10"/>
        <color theme="1"/>
        <rFont val="Tahoma"/>
        <family val="2"/>
      </rPr>
      <t xml:space="preserve"> Teniendo en cuenta estas observaciones, para los contratos de junio y del resto de meses del segundo semestre de 2018, se tuvo la precaución de dejar escrito en cada objeto contractual la resolución a la  que pertenece el desarrollo y cumplimiento de esas actividades.
</t>
    </r>
    <r>
      <rPr>
        <b/>
        <sz val="10"/>
        <color theme="1"/>
        <rFont val="Tahoma"/>
        <family val="2"/>
      </rPr>
      <t xml:space="preserve">Análisis OCI: </t>
    </r>
    <r>
      <rPr>
        <sz val="10"/>
        <color theme="1"/>
        <rFont val="Tahoma"/>
        <family val="2"/>
      </rPr>
      <t xml:space="preserve">Se realizó un muestro de 13 contratos de 117 suscritos con recursos de la ANTV en el período comprendido entre el 01 de mayo y 31 de agosto de 2018, en los cuales se evidencia que se han venido incluyendo dentro de los objetos contractuales la Resolución con la que se efectúa la financiación de los recursos. Teniendo en cuenta los plazos de cumplimiento de la acción, esta se califica con una alerta de </t>
    </r>
    <r>
      <rPr>
        <b/>
        <sz val="10"/>
        <color theme="1"/>
        <rFont val="Tahoma"/>
        <family val="2"/>
      </rPr>
      <t>"En Proceso"</t>
    </r>
    <r>
      <rPr>
        <sz val="10"/>
        <color theme="1"/>
        <rFont val="Tahoma"/>
        <family val="2"/>
      </rPr>
      <t xml:space="preserve">. </t>
    </r>
  </si>
  <si>
    <t xml:space="preserve">Jizeth González </t>
  </si>
  <si>
    <r>
      <t xml:space="preserve">Análisis CJ: </t>
    </r>
    <r>
      <rPr>
        <sz val="10"/>
        <color theme="1"/>
        <rFont val="Tahoma"/>
        <family val="2"/>
      </rPr>
      <t xml:space="preserve">Se efectuó capacitación y retroalimentación al Sr. Mauricio Gómez Herreño sobre cómo debe efectuar la recepción de la  ventanilla y que debe tener en cuenta para el recibo de la documentación que radican las diferentes dependencias ante la Coordinación Jurídica, teniendo en cuenta que de ahora en adelante será la persona encargada de adelantar esa actividad. En la contingencia el contratista Milton Rojas hizo la verificación.  
</t>
    </r>
    <r>
      <rPr>
        <b/>
        <sz val="10"/>
        <color theme="1"/>
        <rFont val="Tahoma"/>
        <family val="2"/>
      </rPr>
      <t xml:space="preserve">
Análisis OCI: </t>
    </r>
    <r>
      <rPr>
        <sz val="10"/>
        <color theme="1"/>
        <rFont val="Tahoma"/>
        <family val="2"/>
      </rPr>
      <t xml:space="preserve">Se evidenció acta de reunión con fecha del 18 de julio de 2018, en la cual se indica que se realizó capacitación sobre los diferentes temas que se manejan en la ventanilla de la coordinación jurídica, sin embargo, no se evidenció la totalidad del equipo de apoyo administrativo de la Coordinación jurídica. Adicional, no se remitió soporte de la muestra semestral  aleatoria de contratos, con la finalidad de verificar que el listado de documentos cuente con la respectiva fecha. </t>
    </r>
  </si>
  <si>
    <r>
      <t xml:space="preserve">Análisis OCI: </t>
    </r>
    <r>
      <rPr>
        <sz val="10"/>
        <color theme="1"/>
        <rFont val="Tahoma"/>
        <family val="2"/>
      </rPr>
      <t>No se reportan avances.</t>
    </r>
  </si>
  <si>
    <r>
      <rPr>
        <b/>
        <sz val="10"/>
        <color theme="1"/>
        <rFont val="Tahoma"/>
        <family val="2"/>
      </rPr>
      <t xml:space="preserve">Respuesta S.F.: </t>
    </r>
    <r>
      <rPr>
        <sz val="10"/>
        <color theme="1"/>
        <rFont val="Tahoma"/>
        <family val="2"/>
      </rPr>
      <t xml:space="preserve">De acuerdo a la Debilidad de falta de firmas en las órdenes de pago, se realiza revisión constante de las mismas, para mitigar el error presentado.
</t>
    </r>
    <r>
      <rPr>
        <b/>
        <sz val="10"/>
        <color theme="1"/>
        <rFont val="Tahoma"/>
        <family val="2"/>
      </rPr>
      <t xml:space="preserve">Análisis OCI: </t>
    </r>
    <r>
      <rPr>
        <sz val="10"/>
        <color theme="1"/>
        <rFont val="Tahoma"/>
        <family val="2"/>
      </rPr>
      <t xml:space="preserve">Con el fin de establecer el cumplimiento de esta acción se solicitaron 48 ordenes de pago seleccionadas aleatoriamente desde el 2 de julio al 31 de agosto de 2018 en las que se observo cumplimiento de las firmas respectivas de aprobación en cada uno de los documentos, lo que se determina como cumplimiento de la acción la cual queda </t>
    </r>
    <r>
      <rPr>
        <b/>
        <sz val="10"/>
        <color theme="1"/>
        <rFont val="Tahoma"/>
        <family val="2"/>
      </rPr>
      <t>"En proceso"</t>
    </r>
    <r>
      <rPr>
        <sz val="10"/>
        <color theme="1"/>
        <rFont val="Tahoma"/>
        <family val="2"/>
      </rPr>
      <t xml:space="preserve">, teniendo en cuenta que la fecha final de la acción es el 31 de diciembre de 2018. </t>
    </r>
  </si>
  <si>
    <r>
      <rPr>
        <b/>
        <sz val="10"/>
        <color theme="1"/>
        <rFont val="Tahoma"/>
        <family val="2"/>
      </rPr>
      <t xml:space="preserve">Respuesta Planeación: </t>
    </r>
    <r>
      <rPr>
        <sz val="10"/>
        <color theme="1"/>
        <rFont val="Tahoma"/>
        <family val="2"/>
      </rPr>
      <t xml:space="preserve">En la actualidad estamos en proceso de actualización de los documentos en mención, los mismos se espera tener listos en  el cuarto trimestre del año. 
</t>
    </r>
    <r>
      <rPr>
        <b/>
        <sz val="10"/>
        <color theme="1"/>
        <rFont val="Tahoma"/>
        <family val="2"/>
      </rPr>
      <t xml:space="preserve">Análisis OCI: </t>
    </r>
    <r>
      <rPr>
        <sz val="10"/>
        <color theme="1"/>
        <rFont val="Tahoma"/>
        <family val="2"/>
      </rPr>
      <t>Se evidencian dos documentos en Word que viene trabajando planeación así:  Documento  EPLE-PO-001 POLÍTICA DE ADMINISTRACIÓN DEL RIESGO revisado y actualizado en lo pertinente y documento   EPLE-MN-003 MANUAL METODOLÓGICO PARA LA ADMINISTRACIÓN DEL RIESGO revisado y actualizado en lo pertinente. al ser documentos en borrador la actividad se deja en proceso hasta tanto no se cumpla lo establecido en las acciones formuladas, es importante tener en cuenta las fecha de vencimiento (31 de diciembre de 2018).</t>
    </r>
  </si>
  <si>
    <r>
      <t xml:space="preserve">Análisis CJ: </t>
    </r>
    <r>
      <rPr>
        <sz val="10"/>
        <color theme="1"/>
        <rFont val="Tahoma"/>
        <family val="2"/>
      </rPr>
      <t xml:space="preserve">Se publicaron en SECOP contratos, adiciones, otrosí, prórrogas, cesiones, terminaciones anticipadas y informes finales.
</t>
    </r>
    <r>
      <rPr>
        <b/>
        <sz val="10"/>
        <color theme="1"/>
        <rFont val="Tahoma"/>
        <family val="2"/>
      </rPr>
      <t xml:space="preserve">
Análisis OCI: </t>
    </r>
    <r>
      <rPr>
        <sz val="10"/>
        <color theme="1"/>
        <rFont val="Tahoma"/>
        <family val="2"/>
      </rPr>
      <t xml:space="preserve"> Se evidenció la relación de documentos publicados en el Secop con las fechas correspondientes, así como los pantallazos de la publicación de los mismos en la plataforma del SECOP para el periodo evaluado. Sin embargo, la acción queda </t>
    </r>
    <r>
      <rPr>
        <b/>
        <sz val="10"/>
        <color theme="1"/>
        <rFont val="Tahoma"/>
        <family val="2"/>
      </rPr>
      <t>"En proceso"</t>
    </r>
    <r>
      <rPr>
        <sz val="10"/>
        <color theme="1"/>
        <rFont val="Tahoma"/>
        <family val="2"/>
      </rPr>
      <t xml:space="preserve"> debido a que, se debe realizar la verificación mensual de las publicaciones que se realicen en el SECOP.</t>
    </r>
  </si>
  <si>
    <r>
      <rPr>
        <b/>
        <sz val="10"/>
        <color theme="1"/>
        <rFont val="Tahoma"/>
        <family val="2"/>
      </rPr>
      <t xml:space="preserve">Respuesta Planeación: </t>
    </r>
    <r>
      <rPr>
        <sz val="10"/>
        <color theme="1"/>
        <rFont val="Tahoma"/>
        <family val="2"/>
      </rPr>
      <t xml:space="preserve">1. En la actualidad se está trabajando tanto en la actualización de la política de administración del riesgo como en las herramientas metodológicas para la gestión de los riesgos de la entidad. 2. Se han adelantado mesas de trabajo conjuntas entre planeación y control interno invitando a líderes de proceso con el fin de fortalecer el enfoque de gestión de riesgo de la entidad. 
</t>
    </r>
    <r>
      <rPr>
        <b/>
        <sz val="10"/>
        <color theme="1"/>
        <rFont val="Tahoma"/>
        <family val="2"/>
      </rPr>
      <t xml:space="preserve">Análisis OCI: </t>
    </r>
    <r>
      <rPr>
        <sz val="10"/>
        <color theme="1"/>
        <rFont val="Tahoma"/>
        <family val="2"/>
      </rPr>
      <t>Para la actividad 1 de acuerdo a lo observado no se evidencian los soportes que den cuenta de  las actualizaciones hechas a los documentos mencionados; respecto a la acción No.2 mesas de trabajo se cuenta con las actas Nos. 43, 45, 46, 48, 49 y 51, realizadas entre el 25 y 29 de mayo con las áreas para revisar los riesgos de los procesos.  Por lo tanto dado que se cumple solo con una de las acciones esta queda en proceso. Es importante tener en cuenta que la fecha de vencimiento (31 de diciembre de 2018). Así mismo es importante tener en cuenta que el cronograma de actualización del mapa de riesgos, se debe definir una vez cada vigencia.</t>
    </r>
  </si>
  <si>
    <r>
      <t xml:space="preserve">Análisis CJ: </t>
    </r>
    <r>
      <rPr>
        <sz val="10"/>
        <color theme="1"/>
        <rFont val="Tahoma"/>
        <family val="2"/>
      </rPr>
      <t xml:space="preserve">Debido a las auditorias que ha solicitado Of. De control interno, ANTV y la Contraloría. Además cabe resaltar que teniendo en cuenta que acabamos de salir de la contingencia  de 334 contratos nuevos, el contratista Milton Rojas informa que todos los expedientes están debidamente organizados y que hay un adelanto de los números de contratos de 412 al 550 ya foliados.
</t>
    </r>
    <r>
      <rPr>
        <b/>
        <sz val="10"/>
        <color theme="1"/>
        <rFont val="Tahoma"/>
        <family val="2"/>
      </rPr>
      <t xml:space="preserve">
Análisis OCI: </t>
    </r>
    <r>
      <rPr>
        <sz val="10"/>
        <color theme="1"/>
        <rFont val="Tahoma"/>
        <family val="2"/>
      </rPr>
      <t xml:space="preserve">La acción continúa en proceso, teniendo en cuenta que la verificación y foliación de los expedientes se debe realizar con una periodicidad trimestral y para el periodo evaluado se remitieron correos electrónicos correspondientes a la solicitud de expedientes contractuales, los cuales fueron objeto de evaluación por parte de la Contraloría, sin embargo, la revisión establecida no corresponde ni se enmarca solamente a estos expedientes. Es importante tener en cuenta los parámetros de las acciones suscritas. </t>
    </r>
  </si>
  <si>
    <r>
      <rPr>
        <b/>
        <sz val="10"/>
        <color theme="1"/>
        <rFont val="Tahoma"/>
        <family val="2"/>
      </rPr>
      <t xml:space="preserve">Respuesta Planeación: </t>
    </r>
    <r>
      <rPr>
        <sz val="10"/>
        <color theme="1"/>
        <rFont val="Tahoma"/>
        <family val="2"/>
      </rPr>
      <t xml:space="preserve">Desde el área de planeación se está trabajando en la elaboración de un documento y un formato en el cual se haga el registro por parte de las áreas, de los resultados de sus ejercicios de autoevaluación a los procesos (indicadores, planes de acción y de mejoramiento, riesgos, entre otros). Como base para la construcción del documento se está trabajando en los formatos de autodiagnóstico de las políticas operativas del Modelo Integrado de Planeación y Gestión. 
</t>
    </r>
    <r>
      <rPr>
        <b/>
        <sz val="10"/>
        <color theme="1"/>
        <rFont val="Tahoma"/>
        <family val="2"/>
      </rPr>
      <t>Análisis OCI:</t>
    </r>
    <r>
      <rPr>
        <sz val="10"/>
        <color theme="1"/>
        <rFont val="Tahoma"/>
        <family val="2"/>
      </rPr>
      <t xml:space="preserve"> De acuerdo a lo manifestado por el área de planeación no se observan avances concretos frente a cada una de las acciones  formuladas, pues no se adjuntan soportes que evidencien los avances logrados en los documentos mencionados; adicionalmente el área manifiesta que la actividad se realizara en el tercer cuatrimestre de 2018. Razón por la cual la acción queda sin iniciar teniendo en cuenta que la fecha de inicio establecida es el 1/06/2018.
</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</si>
  <si>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La acción queda </t>
    </r>
    <r>
      <rPr>
        <b/>
        <sz val="10"/>
        <color theme="1"/>
        <rFont val="Tahoma"/>
        <family val="2"/>
      </rPr>
      <t>"En proceso"</t>
    </r>
    <r>
      <rPr>
        <sz val="10"/>
        <color theme="1"/>
        <rFont val="Tahoma"/>
        <family val="2"/>
      </rPr>
      <t>, debido a que, se encuentra en desarrollo la segunda actividad correspondiente a la actualización del manual de contratación y de la primera no se presenta ningún soporte.</t>
    </r>
  </si>
  <si>
    <r>
      <rPr>
        <b/>
        <sz val="10"/>
        <color theme="1"/>
        <rFont val="Tahoma"/>
        <family val="2"/>
      </rPr>
      <t>Análisis R.H:</t>
    </r>
    <r>
      <rPr>
        <sz val="10"/>
        <color theme="1"/>
        <rFont val="Tahoma"/>
        <family val="2"/>
      </rPr>
      <t xml:space="preserve"> Se han realizado reuniones en el área de Recursos Humanos con el fin de realizar seguimiento a las acciones de la matriz de riesgo.
</t>
    </r>
    <r>
      <rPr>
        <b/>
        <sz val="10"/>
        <color theme="1"/>
        <rFont val="Tahoma"/>
        <family val="2"/>
      </rPr>
      <t>Análisis OCI:</t>
    </r>
    <r>
      <rPr>
        <sz val="10"/>
        <color theme="1"/>
        <rFont val="Tahoma"/>
        <family val="2"/>
      </rPr>
      <t xml:space="preserve"> Se evidencia acta No. 2 del 13 de junio de 2018 y acta No.3 de 17 de agosto de 2018 correspondientes a la revisión de los riesgos del área de talento humano de acuerdo con la periodicidad establecida en el numeral 6.7.2 del manual metodológico para la administración del riesgo, por lo que la alerta de cumplimiento  se califica </t>
    </r>
    <r>
      <rPr>
        <b/>
        <sz val="10"/>
        <color theme="1"/>
        <rFont val="Tahoma"/>
        <family val="2"/>
      </rPr>
      <t>"En proceso"</t>
    </r>
    <r>
      <rPr>
        <sz val="10"/>
        <color theme="1"/>
        <rFont val="Tahoma"/>
        <family val="2"/>
      </rPr>
      <t>, teniendo en cuenta que el cumplimiento de la acción vence el 31 de diciembre de 2018.</t>
    </r>
  </si>
  <si>
    <r>
      <rPr>
        <b/>
        <sz val="10"/>
        <color theme="1"/>
        <rFont val="Tahoma"/>
        <family val="2"/>
      </rPr>
      <t xml:space="preserve">Reporte GD: </t>
    </r>
    <r>
      <rPr>
        <sz val="10"/>
        <color theme="1"/>
        <rFont val="Tahoma"/>
        <family val="2"/>
      </rPr>
      <t xml:space="preserve">El Sistema Interno de Gestión Documental tomó las medidas necesarias para atender este hallazgo, se realizó capacitación frente a este tema, así como verificación de los expedientes mencionados en el hallazgos, y se presenta informe del estado natural de los expedientes, se hablo con el área jurídica con quien se va ha realizar una mesa de trabajo para la solución de este tema tal como se registra en el acta del 27 de agosto de 2017.
</t>
    </r>
    <r>
      <rPr>
        <b/>
        <sz val="10"/>
        <color theme="1"/>
        <rFont val="Tahoma"/>
        <family val="2"/>
      </rPr>
      <t xml:space="preserve">Análisis OCI: </t>
    </r>
    <r>
      <rPr>
        <sz val="10"/>
        <color theme="1"/>
        <rFont val="Tahoma"/>
        <family val="2"/>
      </rPr>
      <t xml:space="preserve">Se realizó la verificación de los soportes remitidos en los que se logra evidenciar que se han generado una serie de recomendaciones respecto al correcto manejo del archivo mediante memorando No.1634 del 3 de julio de 2018, posteriores a la revisión de los expedientes mencionados en el hallazgo por parte del área de Gestión Documental; así mismo, se solicita un espacio para capacitación del personal de Gestión Documental del área Jurídica en el archivo en el mes de julio mediante memorando No.1633 y la cual se efectúa el día 27 de agosto de 2018, en la cual se estableció como compromiso "Realizar una mesa de trabajo para darle solución al hallazgo del 19 de noviembre de 2017", por lo que a la fecha no se registran las correcciones pertinentes a los expedientes. 
Respecto a la capacitación del personal involucrado en el proceso de  organización de archivos de gestión, es importante tener en cuenta que las demás dependencias del Canal como Producción, área técnica, servicios administrativos, comunicaciones, atención al ciudadano y sistemas, también adelantan actividades de archivo las cuales deben tener un orientación por parte del área de gestión Documental. Por lo anterior, se mantiene la alerta de la acción </t>
    </r>
    <r>
      <rPr>
        <b/>
        <sz val="10"/>
        <color theme="1"/>
        <rFont val="Tahoma"/>
        <family val="2"/>
      </rPr>
      <t xml:space="preserve">"En Proceso". </t>
    </r>
  </si>
  <si>
    <t>TERMINADA EXTEMPORÁNEA</t>
  </si>
  <si>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el Archivo Distrital De Bogotá y Canal Capital cuentan con un convenio interadministrativo donde se están realizando actividades de recuperación de la memoria institucional del Canal con documentos en medio magnético. Canal Capital ha realizado actividades de traslado, organización, clasificación, limpieza, inventario entre  otras con el objetivo de intervenir de acuerdo a la normatividad archivística estos documentos, el objetivo principal de esta actividad es de intervenir y trasferir el FDA de los audiovisuales que se encuentran en estos momentos en el deposito 207. De estas actividades se encuentran informes que se han realizado y actas que se han generado de acuerdo a las mesas técnicas realizadas. 
</t>
    </r>
    <r>
      <rPr>
        <b/>
        <sz val="10"/>
        <color theme="1"/>
        <rFont val="Tahoma"/>
        <family val="2"/>
      </rPr>
      <t xml:space="preserve">Análisis OCI: </t>
    </r>
    <r>
      <rPr>
        <sz val="10"/>
        <color theme="1"/>
        <rFont val="Tahoma"/>
        <family val="2"/>
      </rPr>
      <t xml:space="preserve">Una vez verificados los soportes remitidos por el área de Gestión Documental se evidenció que si bien se han adelantado jornadas de transporte, organización e inventario, entre otras del material audiovisual (perteneciente al fondo acumulado de la entidad) en el marco del convenio interadministrativo 4213000-797 de 2017, los soportes no corresponden a actividades ejecutadas dentro de los plazos establecidos en el Plan de Mejoramiento ni a los tiempos de evaluación. No se remitieron documentos que den cuenta del avance en la identificación del fondo documental para el periodo evaluado. Sin embargo, reconociendo los avances en el cumplimiento de las actividades, se califica la acción con una alerta de </t>
    </r>
    <r>
      <rPr>
        <b/>
        <sz val="10"/>
        <color theme="1"/>
        <rFont val="Tahoma"/>
        <family val="2"/>
      </rPr>
      <t>"En Proceso"</t>
    </r>
    <r>
      <rPr>
        <sz val="10"/>
        <color theme="1"/>
        <rFont val="Tahoma"/>
        <family val="2"/>
      </rPr>
      <t xml:space="preserve">, con el fin de determinar avances en las fases que se encuentran en ejecución dentro de los plazos establecidos según el documento "Estado convenio Archivo Distrital - Canal Capital" en concordancia con las actividades planteadas en el Plan de Mejoramiento. </t>
    </r>
  </si>
  <si>
    <r>
      <t xml:space="preserve">Reporte GD: </t>
    </r>
    <r>
      <rPr>
        <sz val="10"/>
        <color theme="1"/>
        <rFont val="Tahoma"/>
        <family val="2"/>
      </rPr>
      <t xml:space="preserve">El Sistema Interno de Gestión Documental tomó las medidas necesarias para atender esta recomendación, para ello se realizaron actividades que abarquen cada una de las recomendaciones anteriormente detalladas, de lo cual la Líder de gestión documental está al tanto de cada actividad desarrollada.
</t>
    </r>
    <r>
      <rPr>
        <b/>
        <sz val="10"/>
        <color theme="1"/>
        <rFont val="Tahoma"/>
        <family val="2"/>
      </rPr>
      <t xml:space="preserve">Análisis OCI: </t>
    </r>
    <r>
      <rPr>
        <sz val="10"/>
        <color theme="1"/>
        <rFont val="Tahoma"/>
        <family val="2"/>
      </rPr>
      <t xml:space="preserve">Se presentan a la fecha de seguimiento las evidencias de actividades individuales que se relacionan con el Plan de Conservación Documental según Acuerdo 006 de 2014 del Archivo General de la Nación, dentro de las cuales se evidencia la estructuración del AGRI-GD-PR-002 PROGRAMA DE LIMPIEZA EN LOS ARCHIVOS y AGRI-GD-FT-032 FORMATO DE LIMPIEZA Y DESINFECCIÓN DE ÁREAS DE ARCHIVO, así como el borrador del PLAN DE EMERGENCIA ARCHIVOS CANAL CAPITAL del Subsistema Interno de Gestión Documental y Archivo (SIGA); sin embargo, a la fecha no se evidencia el Plan de Conservación Documental debidamente codificado, publicado, socializado e incluido en el SIG. 
Teniendo en cuenta la meta y los plazos establecidos para ejecución de las actividades que dan cumplimiento a la acción, esta se califica con alerta de </t>
    </r>
    <r>
      <rPr>
        <b/>
        <sz val="10"/>
        <color theme="1"/>
        <rFont val="Tahoma"/>
        <family val="2"/>
      </rPr>
      <t>"Incumplida"</t>
    </r>
    <r>
      <rPr>
        <sz val="10"/>
        <color theme="1"/>
        <rFont val="Tahoma"/>
        <family val="2"/>
      </rPr>
      <t xml:space="preserve">. Se recomienda al área realizar la solicitud de ampliación de los plazos para dar cumplimiento a lo establecido en el Plan de Mejoramiento. </t>
    </r>
  </si>
  <si>
    <r>
      <t xml:space="preserve">Reporte GD: </t>
    </r>
    <r>
      <rPr>
        <sz val="10"/>
        <color theme="1"/>
        <rFont val="Tahoma"/>
        <family val="2"/>
      </rPr>
      <t xml:space="preserve">El Sistema Interno de Gestión Documental tomó las medidas necesarias para atender esta recomendación, para ello se realizaron actividades que abarquen cada una de las recomendaciones anteriormente detalladas, de lo cual la Líder de gestión documental está al tanto de cada actividad desarrollada.  
</t>
    </r>
    <r>
      <rPr>
        <b/>
        <sz val="10"/>
        <color theme="1"/>
        <rFont val="Tahoma"/>
        <family val="2"/>
      </rPr>
      <t xml:space="preserve">Análisis OCI: </t>
    </r>
    <r>
      <rPr>
        <sz val="10"/>
        <color theme="1"/>
        <rFont val="Tahoma"/>
        <family val="2"/>
      </rPr>
      <t xml:space="preserve">Revisados los soportes se evidencia el desarrollo de actividades individuales como la solicitud de monitoreo y saneamiento ambiental del archivo central y de gestión del Canal, el cual se integra como requisito del Sistema Integrado de Conservación, el cual se presentó para aprobación del Comité Institucional de Gestión y Desempeño en reunión extraordinaria del día 21 de junio de 2018, en el cual se aprobó de manera parcial del documento, toda vez que este no fue remitido de manera previa para revisión por los integrantes de dicho comité. Por lo anterior, se mantiene la calificación del primer seguimiento, debido a que a la fecha no se encuentra codificado, publicado, socializado e incluido en el SIG y teniendo en cuenta los plazos establecidos en el Plan de Mejoramiento, la acción se califica </t>
    </r>
    <r>
      <rPr>
        <b/>
        <sz val="10"/>
        <color theme="1"/>
        <rFont val="Tahoma"/>
        <family val="2"/>
      </rPr>
      <t>"Incumplida"</t>
    </r>
    <r>
      <rPr>
        <sz val="10"/>
        <color theme="1"/>
        <rFont val="Tahoma"/>
        <family val="2"/>
      </rPr>
      <t>.</t>
    </r>
  </si>
  <si>
    <r>
      <t>Reporte GD:</t>
    </r>
    <r>
      <rPr>
        <sz val="10"/>
        <color theme="1"/>
        <rFont val="Tahoma"/>
        <family val="2"/>
      </rPr>
      <t xml:space="preserve"> El Sistema Interno de Gestión Documental tomó las medidas necesarias para atender esta recomendación, por lo cual se realiza un Borrador de Plan de Emergencia  que se envía mediante correo electrónico a la Líder de gestión documental con el fin de que se revise y se ajuste lo conveniente. Para esta actividad es necesario acudir a cada una de las oficinas y depósitos, con la intención de identificar los documentos que en esta se custodian, de tal manera que en caso de presentarse alguna eventualidad se pueda salvar al información que sea misional e importante de la entidad. De acuerdo a lo anterior se revisan también las TRD para analizar que Series documentales son las que cumplen con los valores primarios y secundarios, esto basado en la recomendación que da el A.D. Se revisa el borrador del Plan de emergencias el 31 de agosto de 2018 a la Líder de Gestión Documental. 
</t>
    </r>
    <r>
      <rPr>
        <b/>
        <sz val="10"/>
        <color theme="1"/>
        <rFont val="Tahoma"/>
        <family val="2"/>
      </rPr>
      <t xml:space="preserve">Análisis OCI: </t>
    </r>
    <r>
      <rPr>
        <sz val="10"/>
        <color theme="1"/>
        <rFont val="Tahoma"/>
        <family val="2"/>
      </rPr>
      <t xml:space="preserve">Se remite por parte del área de Gestión Documental, el borrador del Plan de Emergencias y la cadena de correos con fechas del 31 de agosto al 5 de septiembre para revisión por parte de la Líder del área, así mismo, se realiza una reunión entre el técnico y la líder de Gestión Documental con el fin de evaluar los avances de ejecución de la acción en la cual se determina que es necesario "acudir a cada una de las oficinas y depósitos, con la intención de identificar los documentos que en esta se custodian, de tal manera que en caso de presentarse alguna eventualidad se pueda salvar la información que sea misional e importante de la entidad"; por lo anterior, la acción se califica con una alerta de </t>
    </r>
    <r>
      <rPr>
        <b/>
        <sz val="10"/>
        <color theme="1"/>
        <rFont val="Tahoma"/>
        <family val="2"/>
      </rPr>
      <t xml:space="preserve">"En Proceso" </t>
    </r>
    <r>
      <rPr>
        <sz val="10"/>
        <color theme="1"/>
        <rFont val="Tahoma"/>
        <family val="2"/>
      </rPr>
      <t xml:space="preserve">toda vez que el Plan aún no se encuentra codificado, socializado e incluido en el SIG. </t>
    </r>
  </si>
  <si>
    <r>
      <t xml:space="preserve">Reporte GD: </t>
    </r>
    <r>
      <rPr>
        <sz val="10"/>
        <color theme="1"/>
        <rFont val="Tahoma"/>
        <family val="2"/>
      </rPr>
      <t xml:space="preserve">El Sistema Interno de Gestión Documental tomó las medidas necesarias para atender esta recomendación, frente a esta recomendación ya se habían realizado actividades que permitieron identificar documentos que podrían presentar eventualidades de afectación, para ello se realizó un diagnostico  en las respectivas oficinas del Canal Capital, también se participó en una capacitación en el Archivo Distrital para la ejecución de instrumentos que permitan preservar la documentación y de ello se realizó un documento por parte del Líder de gestión documental, el cual se presentó en el comité SIG del pasado 19 de junio de 2018, el cual nos encontramos a la espera del envió del acta de aprobación de Sistema Integrado de Conservación.
</t>
    </r>
    <r>
      <rPr>
        <b/>
        <sz val="10"/>
        <color theme="1"/>
        <rFont val="Tahoma"/>
        <family val="2"/>
      </rPr>
      <t xml:space="preserve">
Análisis OCI: </t>
    </r>
    <r>
      <rPr>
        <sz val="10"/>
        <color theme="1"/>
        <rFont val="Tahoma"/>
        <family val="2"/>
      </rPr>
      <t xml:space="preserve">Se realizó la verificación de los soportes remitidos evidenciando el desarrollo del diagnóstico integral de archivos por parte del área de Gestión Documental, así como el Sistema Integrado de Conservación, el cual se presentó para aprobación del Comité Institucional de Gestión y Desempeño en reunión extraordinaria del día 21 de junio de 2018, en el cual se aprobó de manera parcial del documento, toda vez que este no fue remitido de manera previa para revisión por los integrantes de dicho comité. </t>
    </r>
    <r>
      <rPr>
        <b/>
        <sz val="10"/>
        <color theme="1"/>
        <rFont val="Tahoma"/>
        <family val="2"/>
      </rPr>
      <t xml:space="preserve">
</t>
    </r>
    <r>
      <rPr>
        <sz val="10"/>
        <color theme="1"/>
        <rFont val="Tahoma"/>
        <family val="2"/>
      </rPr>
      <t xml:space="preserve">Se reconocen los avances que se vienen efectuando, sin embargo, a la fecha el Plan de conservación no se encuentra codificado, publicado, socializado e incluido en el SIG, así como los plazos establecidos para su ejecución, por lo tanto, la acción se califica con una alerta de </t>
    </r>
    <r>
      <rPr>
        <b/>
        <sz val="10"/>
        <color theme="1"/>
        <rFont val="Tahoma"/>
        <family val="2"/>
      </rPr>
      <t xml:space="preserve">"Incumplida". </t>
    </r>
  </si>
  <si>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la Líder de gestión documental ha desarrollado varias mesas técnicas con una persona que ha sido delegada por el Archivo Distrital en la estrategia IGA+10 cuyo objeto es de apoyar en la actualización del Programa de Gestión Documental.
</t>
    </r>
    <r>
      <rPr>
        <b/>
        <sz val="10"/>
        <color theme="1"/>
        <rFont val="Tahoma"/>
        <family val="2"/>
      </rPr>
      <t xml:space="preserve">Análisis OCI: </t>
    </r>
    <r>
      <rPr>
        <sz val="10"/>
        <color theme="1"/>
        <rFont val="Tahoma"/>
        <family val="2"/>
      </rPr>
      <t xml:space="preserve">Una vez verificados los soportes remitidos por el área, se evidencia el desarrollo de una capacitación a los directivos y otros encargados de las áreas sobre la estrategia IGA+10 el día 5 de julio de 2018, así como su citación mediante memorando No.1632 del 03 de julio de 2018; de igual manera, se evidencian mesas de trabajo que se han llevado a cabo entre el Archivo Distrital y responsables de Gestión Documental de Canal Capital para la actualización correspondiente del  una plantilla del Programa de Gestión Documental (PGD) de Canal Capital el 19 de julio de 2018 y los días 2, 13, 16 y 30 de agosto de 2018, se remite una plantilla del Programa de Gestión Documental (PGD) codificada en el 2016, sin embargo, no se puede establecer el avance de la actualización.
Por lo anterior, se reconocen los avances que se vienen efectuando para el cumplimiento de la acción, sin embargo, teniendo en cuenta los plazos de ejecución de las actividades establecidos en el Plan de Mejoramiento por el área, se califica con una alerta de </t>
    </r>
    <r>
      <rPr>
        <b/>
        <sz val="10"/>
        <color theme="1"/>
        <rFont val="Tahoma"/>
        <family val="2"/>
      </rPr>
      <t>"Incumplida"</t>
    </r>
    <r>
      <rPr>
        <sz val="10"/>
        <color theme="1"/>
        <rFont val="Tahoma"/>
        <family val="2"/>
      </rPr>
      <t xml:space="preserve">. Se recomienda que se efectúe la solicitud de ampliación del plazo para ejecución de la actividad. </t>
    </r>
  </si>
  <si>
    <r>
      <t xml:space="preserve">Reporte GD: </t>
    </r>
    <r>
      <rPr>
        <sz val="10"/>
        <color theme="1"/>
        <rFont val="Tahoma"/>
        <family val="2"/>
      </rPr>
      <t xml:space="preserve">El Sistema Interno de Gestión Documental tomó las medidas necesarias para atender esta recomendación, es por esto que se revisa la normatividad archivística competente para esta actividad. Se entrega una propuesta de las Tablas de Control de Acceso a la líder de gestión documental el pasado 27 de Julio de 2018 mediante correo electrónico, con el fin de que se verifique, se ajuste y  se apruebe por el Subdirector Administrativo y de ella como líder del proceso. 
Una vez se realiza esta actividad, la Líder de gestión documental remite un correo electrónico y un memorando con número  2046/2018 al jefe de jurídica con el fin de que nos apoye en la asignación de un abogado para la respectiva categorización como lo son: Documentos Públicos: Son aquellos generados por la institución en ejercicio de sus funciones; estos a su vez pueden ser consultados por cualquier ciudadano, de acuerdo a las normas establecidas, Documentos Confidenciales: Son aquellos generados por la institución en ejercicio de sus funciones; su acceso es de uso interno para los colaboradores del Ministerio de Salud y Protección Social, que de acuerdo a la gestión se requieran, Documentos Reservados: Son aquellos generados por la institución en ejercicio de sus funciones; son de carácter reservado y expresamente sometidos a reserva por la Constitución Política y/o la normatividad vigente que los regule. Una vez es notificado el Doctor Felipe, informa a la Líder de gestión documental mediante correo electrónico el pasado 8 de agosto donde  amablemente asigna a la abogada Daniela para que se realice esta actividad en conjunto con el grupo de gestión documental. El 10 de agosto se conversa con la abogada Daniela quien manifiesta que está a la espera de reunirse con el Doctor Felipe para revisar el tema y de esta manera programar una reunión o mesa de trabajo.
</t>
    </r>
    <r>
      <rPr>
        <b/>
        <sz val="10"/>
        <color theme="1"/>
        <rFont val="Tahoma"/>
        <family val="2"/>
      </rPr>
      <t xml:space="preserve">Análisis OCI: </t>
    </r>
    <r>
      <rPr>
        <sz val="10"/>
        <color theme="1"/>
        <rFont val="Tahoma"/>
        <family val="2"/>
      </rPr>
      <t xml:space="preserve">Se verifica que mediante memorando No.2046 del 27 de julio de 2018 se solicita al área Jurídica la asignación de un abogado con el fin de caracterizar los documentos públicos, confidenciales y reservados en el avance de la construcción de la tabla de control de acceso, frente a lo cual el día de 10 de agosto de 2018 se respondió con la asignación del abogado, sin embargo, mediante correo del 3 de septiembre con solicitud de información respecto a la mesa de trabajo con la persona asignada, el área de Gestión Documental manifestó que a la fecha no se ha podido efectuar dicha verificación por validaciones adicionales por parte del área jurídica y que están a la espera de que dicha mesa se pueda llevar a cabo. 
Por lo anterior, y reconociendo los avances que ha tenido el área frente a la acción, esta se califica con alerta de </t>
    </r>
    <r>
      <rPr>
        <b/>
        <sz val="10"/>
        <color theme="1"/>
        <rFont val="Tahoma"/>
        <family val="2"/>
      </rPr>
      <t xml:space="preserve">"En Proceso". </t>
    </r>
  </si>
  <si>
    <r>
      <rPr>
        <b/>
        <sz val="10"/>
        <color theme="1"/>
        <rFont val="Tahoma"/>
        <family val="2"/>
      </rPr>
      <t xml:space="preserve">Reporte GD: </t>
    </r>
    <r>
      <rPr>
        <sz val="10"/>
        <color theme="1"/>
        <rFont val="Tahoma"/>
        <family val="2"/>
      </rPr>
      <t>El Sistema Interno de Gestión Documental tomó las medidas necesarias para atender esta recomendación, para este caso el Archivo Distrital recomienda que la Oficina Asesora de Jurídica inventarié los documentos que oscilan entre el año 2015 al año 2018. El Sistema Interno de Gestión Documental remite memorando numero 1633 el 03/07/2018 con el fin de solicitarles un espacio el 13 de julio para realizar dicha capacitación, pero por actividades que se requieren con urgencia se aplaza, tema que se maneja directamente con la Líder de Gestión Documental. Después de un tiempo se realiza una capacitación el pasado 27 de agosto del presente año donde se trataron temas de organización documental y de la importancia de inventariar los documentos. Cabe resaltar que en el Archivo Distrital de Bogotá se encuentran algunos documentos en medio Magnético de los cuales están siendo intervenidos para realizar trasferencia secundaria, es por ello que se ha dispuesto de un equipo de trabajo para realizar las actividades que comprende, organización, digitalización, inventario, limpieza entre otras</t>
    </r>
    <r>
      <rPr>
        <b/>
        <sz val="10"/>
        <color theme="1"/>
        <rFont val="Tahoma"/>
        <family val="2"/>
      </rPr>
      <t>.
Análisis OCI:</t>
    </r>
    <r>
      <rPr>
        <sz val="10"/>
        <color theme="1"/>
        <rFont val="Tahoma"/>
        <family val="2"/>
      </rPr>
      <t xml:space="preserve"> Teniendo en cuenta lo reportado por el área de Gestión Documental y verificando los soportes remitidos en concordancia con las actividades y metas planteadas en el Plan de Mejoramiento, se evidencia la intención de capacitación al personal de apoyo de la Coordinación Jurídica por parte del área de Gestión Documental para el día 13 de julio de 2018 mediante memorando No.1633, la cual se efectuó el día 27 de agosto de 2018; sin embargo, no se remiten soportes sobre los avances frente a la transferencia primaria de la Coordinación jurídica. Por lo anterior, considerando la fecha de finalización de la actividad programada, se califica con una alerta de </t>
    </r>
    <r>
      <rPr>
        <b/>
        <sz val="10"/>
        <color theme="1"/>
        <rFont val="Tahoma"/>
        <family val="2"/>
      </rPr>
      <t xml:space="preserve">"Incumplida".
</t>
    </r>
    <r>
      <rPr>
        <sz val="10"/>
        <color theme="1"/>
        <rFont val="Tahoma"/>
        <family val="2"/>
      </rPr>
      <t xml:space="preserve">Se recomienda al área adelantar las actividades que den cumplimiento a las acciones planteadas y verificar los plazos establecidos con el fin de plantear una reprogramación para su cumplimiento. </t>
    </r>
  </si>
  <si>
    <r>
      <t xml:space="preserve">Reporte GD: </t>
    </r>
    <r>
      <rPr>
        <sz val="10"/>
        <color theme="1"/>
        <rFont val="Tahoma"/>
        <family val="2"/>
      </rPr>
      <t xml:space="preserve">El Sistema Interno de Gestión Documental tomó las medidas necesarias para atender esta recomendación, es por ello que la técnico Elizanyela Cepeda  realiza un documento borrador que permite dimensionar algunas actividades que se pueden realizar frente a los requisitos de documentos electrónicos para Canal Capital.
</t>
    </r>
    <r>
      <rPr>
        <b/>
        <sz val="10"/>
        <color theme="1"/>
        <rFont val="Tahoma"/>
        <family val="2"/>
      </rPr>
      <t xml:space="preserve">Análisis OCI: </t>
    </r>
    <r>
      <rPr>
        <sz val="10"/>
        <color theme="1"/>
        <rFont val="Tahoma"/>
        <family val="2"/>
      </rPr>
      <t>Verificando los soportes remitidos por el área en cumplimiento de las actividades planteadas en el Plan de Mejoramiento, se evidencia que se cuenta con un borrador de la guía de implementación de documentos electrónicos, así como una política de documentos electrónicos de archivo; sin embargo, no se evidencia el "</t>
    </r>
    <r>
      <rPr>
        <u/>
        <sz val="10"/>
        <color theme="1"/>
        <rFont val="Tahoma"/>
        <family val="2"/>
      </rPr>
      <t>diagnóstico de información</t>
    </r>
    <r>
      <rPr>
        <sz val="10"/>
        <color theme="1"/>
        <rFont val="Tahoma"/>
        <family val="2"/>
      </rPr>
      <t xml:space="preserve"> (...)" actividad previa a la construcción de los requisitos del modelo electrónico presentados en el corte de seguimiento. 
Por lo anterior, la acción se califica con una alerta de </t>
    </r>
    <r>
      <rPr>
        <b/>
        <sz val="10"/>
        <color theme="1"/>
        <rFont val="Tahoma"/>
        <family val="2"/>
      </rPr>
      <t xml:space="preserve">"En Proceso" </t>
    </r>
    <r>
      <rPr>
        <sz val="10"/>
        <color theme="1"/>
        <rFont val="Tahoma"/>
        <family val="2"/>
      </rPr>
      <t xml:space="preserve">y se recomienda al área efectuar el diagnóstico planteado con el fin de alimentar los documentos que se vienen trabajando con la realidad del Canal. </t>
    </r>
  </si>
  <si>
    <r>
      <t xml:space="preserve">Reporte GD: </t>
    </r>
    <r>
      <rPr>
        <sz val="10"/>
        <color theme="1"/>
        <rFont val="Tahoma"/>
        <family val="2"/>
      </rPr>
      <t xml:space="preserve">El Sistema Interno de Gestión Documental tomó las medidas necesarias para atender esta recomendación, es por esta razón que el equipo de gestión documental desarrolla el banco terminológico de acuerdo con las recomendaciones que se estipularon por el Archivo Distrital, de lo cual se enviaron informaron avances a la Líder de gestión documental con el objeto de ser revisado ajustado y aprobado.
</t>
    </r>
    <r>
      <rPr>
        <b/>
        <sz val="10"/>
        <color theme="1"/>
        <rFont val="Tahoma"/>
        <family val="2"/>
      </rPr>
      <t xml:space="preserve">Análisis OCI: </t>
    </r>
    <r>
      <rPr>
        <sz val="10"/>
        <color theme="1"/>
        <rFont val="Tahoma"/>
        <family val="2"/>
      </rPr>
      <t xml:space="preserve">Una vez efectuada la revisión de los soportes documentales, se evidencia un documento en Excel con dos hojas en las que se vienen desarrollando el banco terminológico de series y subseries de Canal Capital, sin embargo, dado que el documento no cuenta con un control de los cambios en el que se puedan consignar las actualizaciones efectuadas, no es posible establecer el grado de avance frente a la meta planteada dentro de las fechas establecidas. Por lo anterior, se califica la acción con un reconocimiento del avance, sin embargo, dados los plazos de ejecución de la actividad, la alerta de evaluación es </t>
    </r>
    <r>
      <rPr>
        <b/>
        <sz val="10"/>
        <color theme="1"/>
        <rFont val="Tahoma"/>
        <family val="2"/>
      </rPr>
      <t>"Incumplida"</t>
    </r>
    <r>
      <rPr>
        <sz val="10"/>
        <color theme="1"/>
        <rFont val="Tahoma"/>
        <family val="2"/>
      </rPr>
      <t xml:space="preserve">. 
Se recomienda al área adelantar las actividades que den cumplimiento a las acciones planteadas y verificar los plazos establecidos con el fin de plantear una reprogramación para su cumplimiento. </t>
    </r>
  </si>
  <si>
    <r>
      <t xml:space="preserve">Reporte GD: </t>
    </r>
    <r>
      <rPr>
        <sz val="10"/>
        <color theme="1"/>
        <rFont val="Tahoma"/>
        <family val="2"/>
      </rPr>
      <t xml:space="preserve">El Sistema Interno de Gestión Documental tomó las medidas necesarias para atender esta recomendación, por ello se evaluó realizar los ajustes pertinentes recomendados por control interno  y se generó ajustes al documento con el fin de evaluarlo y revisar con el Líder de gestión documental, se aclara que los ajustes realizados se dejan en color rojo para que se evidencian los cambios.  
</t>
    </r>
    <r>
      <rPr>
        <b/>
        <sz val="10"/>
        <color theme="1"/>
        <rFont val="Tahoma"/>
        <family val="2"/>
      </rPr>
      <t xml:space="preserve">Análisis OCI: </t>
    </r>
    <r>
      <rPr>
        <sz val="10"/>
        <color theme="1"/>
        <rFont val="Tahoma"/>
        <family val="2"/>
      </rPr>
      <t xml:space="preserve">Se verifica el documento remitido en el cual se efectuaron una serie de ajustes en las actividades incluidas en el procedimiento AGRI-GD-PD-004 PRESTAMO Y CONSULTA DOCUMENTAL, sin embargo, a la fecha no se ha remitido la versión final con aprobación de la Líder de Gestión Documental a Planeación para los trámites de codificación, publicación e inclusión en la intranet del Canal. Teniendo en cuenta que se reconocen los avances presentados y dados los plazos establecidos para el cumplimiento de la acción, esta se califica con alerta de </t>
    </r>
    <r>
      <rPr>
        <b/>
        <sz val="10"/>
        <color theme="1"/>
        <rFont val="Tahoma"/>
        <family val="2"/>
      </rPr>
      <t>"Incumplida"</t>
    </r>
    <r>
      <rPr>
        <sz val="10"/>
        <color theme="1"/>
        <rFont val="Tahoma"/>
        <family val="2"/>
      </rPr>
      <t xml:space="preserve">. </t>
    </r>
  </si>
  <si>
    <r>
      <t xml:space="preserve">Reporte GD: </t>
    </r>
    <r>
      <rPr>
        <sz val="10"/>
        <color theme="1"/>
        <rFont val="Tahoma"/>
        <family val="2"/>
      </rPr>
      <t xml:space="preserve">El Sistema Interno de Gestión Documental tomó las medidas necesarias para atender esta recomendación, para este punto el Archivo Distrital de Bogotá y Canal Capital cuentan con un convenio interadministrativo donde se están realizando actividades de recuperación de la memoria institucional del Canal con documentos en medio magnético. Canal Capital ha realizado actividades de traslado, organización, clasificación, limpieza, inventario entre otras con el objetivo de intervenir de acuerdo a la normatividad archivística de estos documentos. De estas actividades se encuentran informes que se han realizado y actas que se han generado de acuerdo a las mesas técnicas realizadas.
</t>
    </r>
    <r>
      <rPr>
        <b/>
        <sz val="10"/>
        <color theme="1"/>
        <rFont val="Tahoma"/>
        <family val="2"/>
      </rPr>
      <t xml:space="preserve">Análisis OCI: </t>
    </r>
    <r>
      <rPr>
        <sz val="10"/>
        <color theme="1"/>
        <rFont val="Tahoma"/>
        <family val="2"/>
      </rPr>
      <t xml:space="preserve">En los soportes remitidos por el área de Gestión Documental se evidencian los avances sobre la identificación y organización del fondo documental acumulado de la entidad en el marco del convenio interadministrativo 4213000-797 de 2017; sin embargo, las fechas de los informes y actas de reunión sostenidas con el comité técnico datan de meses anteriores al período tanto de seguimiento como de plazos establecidos para ejecución del área (Enero - Abril). No se remitieron documentos que den cuenta del avance en la identificación del fondo documental para el periodo evaluado. 
Por lo anterior, se califica la acción con una alerta de </t>
    </r>
    <r>
      <rPr>
        <b/>
        <sz val="10"/>
        <color theme="1"/>
        <rFont val="Tahoma"/>
        <family val="2"/>
      </rPr>
      <t>"En Proceso"</t>
    </r>
    <r>
      <rPr>
        <sz val="10"/>
        <color theme="1"/>
        <rFont val="Tahoma"/>
        <family val="2"/>
      </rPr>
      <t xml:space="preserve">, con el fin de determinar avances en las fases que se encuentran en ejecución dentro de los plazos establecidos según el documento "Estado convenio Archivo - Canal Capital" en concordancia con las actividades planteadas en el Plan de Mejoramiento. </t>
    </r>
  </si>
  <si>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por lo cual se realizan algunas reuniones con el ingeniero de sistemas con el fin de entregar algunas recomendaciones frente a la estructura que se pretendía diseñar. 
</t>
    </r>
    <r>
      <rPr>
        <b/>
        <sz val="10"/>
        <color theme="1"/>
        <rFont val="Tahoma"/>
        <family val="2"/>
      </rPr>
      <t xml:space="preserve">Análisis OCI: </t>
    </r>
    <r>
      <rPr>
        <sz val="10"/>
        <color theme="1"/>
        <rFont val="Tahoma"/>
        <family val="2"/>
      </rPr>
      <t xml:space="preserve">Por parte del Área de Gestión Documental se vienen adelantando una serie de actividades con la finalidad de implementar el Sistema Orfeo, planteado en la Meta de la acción. Por lo que, se efectuó una capacitación con fecha del 25 de junio de 2018 a la persona encargada de radicación de correspondencia referente al manejo del aplicativo, así mismo se efectuó una socialización del informe generado por el área de sistemas sobre el estado del aplicativo con fechas del 21 de mayo y 19 de junio de 2018 al Secretario General y al Subdirector Administrativo. Sin embargo, a la fecha no se ha finalizado la implementación de la herramienta, conforme a lo planteado dentro de los tiempos de ejecución de la actividad. Por lo anterior, la acción se califica con una alerta de </t>
    </r>
    <r>
      <rPr>
        <b/>
        <sz val="10"/>
        <color theme="1"/>
        <rFont val="Tahoma"/>
        <family val="2"/>
      </rPr>
      <t>"Incumplida"</t>
    </r>
    <r>
      <rPr>
        <sz val="10"/>
        <color theme="1"/>
        <rFont val="Tahoma"/>
        <family val="2"/>
      </rPr>
      <t>.</t>
    </r>
  </si>
  <si>
    <r>
      <t xml:space="preserve">Reporte GD: </t>
    </r>
    <r>
      <rPr>
        <sz val="10"/>
        <color theme="1"/>
        <rFont val="Tahoma"/>
        <family val="2"/>
      </rPr>
      <t xml:space="preserve">El Sistema Interno de Gestión Documental tomó las medidas necesarias para atender esta recomendación, de lo cual se ajustó el cronograma de trasferencias documentales de la entidad con el fin de cumplir con las transferencias primarias, de esta manera cumpliendo con la normatividad legal vigente. Se han realizado transferencias de las áreas de Control Interno, Correspondencia y Programación teniendo en cuenta las asesorías que se han brindado desde el grupo de Gestión Documental.  Es de aclarar que el archivo Central no cuenta con espacio para realizar las demás transferencias que se tienen programadas en el cronograma.
</t>
    </r>
    <r>
      <rPr>
        <b/>
        <sz val="10"/>
        <color theme="1"/>
        <rFont val="Tahoma"/>
        <family val="2"/>
      </rPr>
      <t xml:space="preserve">Análisis OCI: </t>
    </r>
    <r>
      <rPr>
        <sz val="10"/>
        <color theme="1"/>
        <rFont val="Tahoma"/>
        <family val="2"/>
      </rPr>
      <t xml:space="preserve">Se remite por parte del área de Gestión Documental el cronograma de transferencias primarias de la vigencia 2017, así como para la vigencia 2018, dentro del cual no es posible establecer que se hayan efectuado las actualizaciones a las que refiere la acción planteada en el Plan de Mejoramiento; de igual manera, se verifican actas de trabajo con el área de programación y de transferencia primaria el día 30 de julio de 2018 al igual que el avance en la construcción del FUID del área de correspondencia. Teniendo en cuenta los plazos establecidos para la ejecución de la acción planteada y los avances reportados, se califica con una alerta de </t>
    </r>
    <r>
      <rPr>
        <b/>
        <sz val="10"/>
        <color theme="1"/>
        <rFont val="Tahoma"/>
        <family val="2"/>
      </rPr>
      <t>"En Proceso"</t>
    </r>
    <r>
      <rPr>
        <sz val="10"/>
        <color theme="1"/>
        <rFont val="Tahoma"/>
        <family val="2"/>
      </rPr>
      <t xml:space="preserve">. </t>
    </r>
  </si>
  <si>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por lo cual se proyectó oficio con el objeto de solicitar el apoyo al Archivo Distrital frente a las medidas preventivas de conservación para los documentos que el Canal Capital genera dentro de sus actividades diarias. El oficio 1255 del 27 de Julio del 2018 se encuentra en trámite por parte del Archivo Distrital, estamos a la espera de una respuesta positiva.
</t>
    </r>
    <r>
      <rPr>
        <b/>
        <sz val="10"/>
        <color theme="1"/>
        <rFont val="Tahoma"/>
        <family val="2"/>
      </rPr>
      <t xml:space="preserve">Análisis OCI: </t>
    </r>
    <r>
      <rPr>
        <sz val="10"/>
        <color theme="1"/>
        <rFont val="Tahoma"/>
        <family val="2"/>
      </rPr>
      <t xml:space="preserve">Se verificaron los soportes remitidos por el área de Gestión Documental, dentro de los cuales se evidencia el oficio No.1255 del 27 de Julio de 2018 con el que se remite la solicitud monitoreo y saneamiento del Archivo Central y de Gestión del Canal Capital (el cual está a la espera de una respuesta por parte del ente encargado), así como el seguimiento efectuado a la acción con fecha del 14 de agosto de 2018 mediante acta de reunión; aunque se reconocen los avances que se tienen a la fecha, debido a los plazos de ejecución de la actividad y la meta planteada en el Plan de Mejoramiento, se califica la acción con una alerta de </t>
    </r>
    <r>
      <rPr>
        <b/>
        <sz val="10"/>
        <color theme="1"/>
        <rFont val="Tahoma"/>
        <family val="2"/>
      </rPr>
      <t>"Incumplida"</t>
    </r>
    <r>
      <rPr>
        <sz val="10"/>
        <color theme="1"/>
        <rFont val="Tahoma"/>
        <family val="2"/>
      </rPr>
      <t xml:space="preserve">. </t>
    </r>
  </si>
  <si>
    <r>
      <t>Reporte GD:</t>
    </r>
    <r>
      <rPr>
        <sz val="10"/>
        <color theme="1"/>
        <rFont val="Tahoma"/>
        <family val="2"/>
      </rPr>
      <t xml:space="preserve"> El Sistema Interno de Gestión Documental tomó las medidas necesarias para atender esta recomendación, por lo cual se proyectó oficio con el objeto de solicitar el apoyo al Archivo Distrital frente a las medidas preventivas de conservación para los documentos que el Canal Capital genera dentro de sus actividades diarias. El oficio 1255 del 27 de Julio del 2018 se encuentra en trámite por parte del Archivo Distrital, estamos a la espera de una respuesta positiva. También se anexa el informe que entrega Tándem sobre el monitoreo ambiental que ellos realizan a los archivos.</t>
    </r>
    <r>
      <rPr>
        <b/>
        <sz val="10"/>
        <color theme="1"/>
        <rFont val="Tahoma"/>
        <family val="2"/>
      </rPr>
      <t xml:space="preserve">
Análisis OCI: </t>
    </r>
    <r>
      <rPr>
        <sz val="10"/>
        <color theme="1"/>
        <rFont val="Tahoma"/>
        <family val="2"/>
      </rPr>
      <t xml:space="preserve">Se verifican los soportes remitidos, dentro de los cuales se adjuntan informes de monitoreo realizados en la estantería TANDEM en la vigencia anterior (2017), así mismo, se remite el oficio No.1255 del 27 de Julio de 2018 con el que se remite la solicitud monitoreo y saneamiento del Archivo Central y de Gestión del Canal Capital (el cual está a la espera de una respuesta por parte del ente encargado), dado que a la fecha no se cuenta con el diagnóstico de monitoreo de las condiciones ambientales, planteado en la meta para el cumplimiento de la acción y teniendo en cuenta los plazos establecidos para su ejecución, esta se califica con alerta de </t>
    </r>
    <r>
      <rPr>
        <b/>
        <sz val="10"/>
        <color theme="1"/>
        <rFont val="Tahoma"/>
        <family val="2"/>
      </rPr>
      <t>"Incumplida"</t>
    </r>
    <r>
      <rPr>
        <sz val="10"/>
        <color theme="1"/>
        <rFont val="Tahoma"/>
        <family val="2"/>
      </rPr>
      <t>.</t>
    </r>
  </si>
  <si>
    <r>
      <rPr>
        <b/>
        <sz val="10"/>
        <color theme="1"/>
        <rFont val="Tahoma"/>
        <family val="2"/>
      </rPr>
      <t xml:space="preserve">Análisis Subdirección Administrativa: </t>
    </r>
    <r>
      <rPr>
        <sz val="10"/>
        <color theme="1"/>
        <rFont val="Tahoma"/>
        <family val="2"/>
      </rPr>
      <t xml:space="preserve">El proceso contractual de adquisición de licenciamiento Microsoft esta en ejecución en el área jurídica, a espera de aprobación para publicar.
</t>
    </r>
    <r>
      <rPr>
        <b/>
        <sz val="10"/>
        <color theme="1"/>
        <rFont val="Tahoma"/>
        <family val="2"/>
      </rPr>
      <t xml:space="preserve">Análisis OCI: </t>
    </r>
    <r>
      <rPr>
        <sz val="10"/>
        <color theme="1"/>
        <rFont val="Tahoma"/>
        <family val="2"/>
      </rPr>
      <t xml:space="preserve">Se adjunta borrador de estudios previos correspondiente al licenciamiento de Software Microsoft Canal Capital", por lo anterior la acción queda abierta ya que a la feche del periodo de evaluación no se ha realizado la adquisición del licenciamiento de software Microsoft. </t>
    </r>
  </si>
  <si>
    <r>
      <rPr>
        <b/>
        <sz val="10"/>
        <color theme="1"/>
        <rFont val="Tahoma"/>
        <family val="2"/>
      </rPr>
      <t>Análisis Subdirección Administrativa:</t>
    </r>
    <r>
      <rPr>
        <sz val="10"/>
        <color theme="1"/>
        <rFont val="Tahoma"/>
        <family val="2"/>
      </rPr>
      <t xml:space="preserve"> El proceso contractual de adquisición de licenciamiento Microsoft esta en ejecución en el área jurídica, a espera de aprobación para publicar. En este estudio de mercado se solicita transferencia de conocimiento.
</t>
    </r>
    <r>
      <rPr>
        <b/>
        <sz val="10"/>
        <color theme="1"/>
        <rFont val="Tahoma"/>
        <family val="2"/>
      </rPr>
      <t xml:space="preserve">Análisis OCI: </t>
    </r>
    <r>
      <rPr>
        <sz val="10"/>
        <rFont val="Tahoma"/>
        <family val="2"/>
      </rPr>
      <t>Se evidenció control de asistencia a la sensibilización de licenciamiento por parte del área de sistemas el día 12 de junio de 2018, sin embargo no se evidencia asistencia del área técnica tal y como lo dice la actividad por lo tanto, la acción queda abierta.</t>
    </r>
  </si>
  <si>
    <r>
      <rPr>
        <b/>
        <sz val="10"/>
        <rFont val="Tahoma"/>
        <family val="2"/>
      </rPr>
      <t>Análisis Subdirección Administrativa:</t>
    </r>
    <r>
      <rPr>
        <sz val="10"/>
        <rFont val="Tahoma"/>
        <family val="2"/>
      </rPr>
      <t xml:space="preserve"> El proceso contractual de adquisición de licenciamiento Microsoft esta en ejecución en el área jurídica, a espera de aprobación para publicar. 
Con el apoyo del contrato 267-2018 de mantenimiento, se esta realizando levantamiento de información del estado actual del licenciamiento de la entidad, correspondiente al Microsoft.  
</t>
    </r>
    <r>
      <rPr>
        <b/>
        <sz val="10"/>
        <rFont val="Tahoma"/>
        <family val="2"/>
      </rPr>
      <t>Análisis OCI:</t>
    </r>
    <r>
      <rPr>
        <sz val="10"/>
        <rFont val="Tahoma"/>
        <family val="2"/>
      </rPr>
      <t xml:space="preserve"> A la fecha de la evaluación no se evidenció documento de la inspección física de los equipos de cómputo correspondiente al levantamiento del estado del licenciamiento. La acción queda abierta, teniendo en cuenta que la revisión del software instalado se debe realizar 1 vez por semestre.</t>
    </r>
  </si>
  <si>
    <r>
      <rPr>
        <b/>
        <sz val="10"/>
        <color theme="1"/>
        <rFont val="Tahoma"/>
        <family val="2"/>
      </rPr>
      <t>Respuesta S.F.:</t>
    </r>
    <r>
      <rPr>
        <sz val="10"/>
        <color theme="1"/>
        <rFont val="Tahoma"/>
        <family val="2"/>
      </rPr>
      <t xml:space="preserve"> En relación a los compromisos adquiridos en el Comité de Sostenibilidad Contable del pasado 25 de abril del presente año, se estableció elaborar y remitir oficio a Digisat Media Colombia S.A.S antes del 31 de mayo, por ello, se adjuntan los soportes que evidencian el cumplimiento los compromisos adquiridos.                                                                                                                              Así mismo, se adjunta el memorando donde el Secretario Técnico del Comité de Sostenibilidad Contable, informó y trasladó a Control Interdisciplinario el caso del Señor Roberto Esguerra.
</t>
    </r>
    <r>
      <rPr>
        <b/>
        <sz val="10"/>
        <color theme="1"/>
        <rFont val="Tahoma"/>
        <family val="2"/>
      </rPr>
      <t xml:space="preserve">
Análisis OCI: </t>
    </r>
    <r>
      <rPr>
        <sz val="10"/>
        <color theme="1"/>
        <rFont val="Tahoma"/>
        <family val="2"/>
      </rPr>
      <t>De acuerdo a la información suministrada por la Subdirección Financiera se evidencian los oficios Nos. 790 del 18/05/2018 y 1068 del 27/06/2018 dirigidos a Digistad media Colombia SAS. En cumplimiento a lo establecido en reunión del comité del 25/04/2018. De igual manera se evidenciaron los memorandos Nos 1434 del  01/06/2018 en el que se remite proceso del señor  Roberto Esguerra Pardo y No. 1437 del 01/06/2018 en el que se remite acta comité sostenibilidad la Secretaría general. De acuerdo a lo observado se da cumplimiento de las acciones formuladas.</t>
    </r>
  </si>
  <si>
    <r>
      <rPr>
        <b/>
        <sz val="10"/>
        <color theme="1"/>
        <rFont val="Tahoma"/>
        <family val="2"/>
      </rPr>
      <t>Respuesta S.F.</t>
    </r>
    <r>
      <rPr>
        <sz val="10"/>
        <color theme="1"/>
        <rFont val="Tahoma"/>
        <family val="2"/>
      </rPr>
      <t xml:space="preserve"> En relación a los compromisos adquiridos en el Comité de Sostenibilidad Contable del pasado 25 de abril del presente año, se estableció elaborar y remitir oficio a Digisat Media Colombia S.A.S antes del 31 de mayo, por ello, se adjuntan los soportes que evidencian el cumplimiento los compromisos adquiridos.                                                                                                                                           Así mismo, se adjunta el memorando donde el Secretario Técnico del Comité de Sostenibilidad Contable, informó y trasladó a Control Interdisciplinario el caso del Señor Roberto Esguerra.
</t>
    </r>
    <r>
      <rPr>
        <b/>
        <sz val="10"/>
        <color theme="1"/>
        <rFont val="Tahoma"/>
        <family val="2"/>
      </rPr>
      <t xml:space="preserve">Análisis OCI: </t>
    </r>
    <r>
      <rPr>
        <sz val="10"/>
        <color theme="1"/>
        <rFont val="Tahoma"/>
        <family val="2"/>
      </rPr>
      <t>Teniendo en cuenta que para el actual seguimiento solo se encontraban pendiente las acciones 2 y 3, de acuerdo a la información suministrada por la Subdirección Financiera se evidencian los oficios Nos. 790 del 18/05/2018 y 1068 del 27/06/2018 dirigidos a Digistad media Colombia SAS. En cumplimiento a lo establecido en reunión del comité del 25/04/2018. De igual manera se evidenciaron los memorandos Nos 1434 del  01/06/2018 en el que se remite proceso del señor  Roberto Esguerra Pardo y No. 1437 del 01/06/2018 en el que se remite acta comité sostenibilidad la Secretaría general. De acuerdo a lo observado se da cumplimiento de las acciones formuladas.</t>
    </r>
  </si>
  <si>
    <r>
      <t>Análisis Subdirección Administrativa:</t>
    </r>
    <r>
      <rPr>
        <sz val="10"/>
        <color theme="1"/>
        <rFont val="Tahoma"/>
        <family val="2"/>
      </rPr>
      <t xml:space="preserve"> 1. Una vez conocido el hallazgo se procedió a informar al área encargada la cual emitía el procedimiento AGRI-SA-PD-010 TOMA FISICA DE INVENTARIOS en formato editable con el fin de lograr actualizarlo  y que actualmente ya se encuentra en la plataforma de comunicaciones internas. 2. Una vez realizada la toma física de inventarios en la vigencia 2017 no se presentan elementos faltantes frente al registro del Kardex.</t>
    </r>
    <r>
      <rPr>
        <b/>
        <sz val="10"/>
        <color theme="1"/>
        <rFont val="Tahoma"/>
        <family val="2"/>
      </rPr>
      <t xml:space="preserve">
Análisis OCI:</t>
    </r>
    <r>
      <rPr>
        <sz val="10"/>
        <color theme="1"/>
        <rFont val="Tahoma"/>
        <family val="2"/>
      </rPr>
      <t xml:space="preserve"> Se evidenció procedimiento "Toma física de inventarios" código AGRI-SA-PD-010, actualizado y publicado el 01 de junio de 2018 en la intranet, así como el mail de publicación del procedimiento para la toma física de inventarios el 05 de junio de 2018, envío de procedimiento al área de planeación el día 23 de mayo de 2018, así mismo mail enviado por comunicaciones internas informando que el documento ya se encuentra en la intranet para su consulta, si bien es importante dar a conocer este documento, se recomienda realizar la socialización como mínimo al personal encargado de realizar dicha tarea la cual debe quedar en un acta que demuestre la realización de dicha actividad, por otro lado no se ha efectuado la verificación física de elementos programada, por lo tanto la acción queda "incumplida", teniendo en cuenta que el plazo de ejecución establecido venció el 31de mayo de 2017. Es recomendable adelantar acciones pertinentes y solicitar la reprogramación de la acción propuesta. </t>
    </r>
  </si>
  <si>
    <r>
      <rPr>
        <b/>
        <sz val="10"/>
        <color theme="1"/>
        <rFont val="Tahoma"/>
        <family val="2"/>
      </rPr>
      <t>Respuesta S.F.:</t>
    </r>
    <r>
      <rPr>
        <sz val="10"/>
        <color theme="1"/>
        <rFont val="Tahoma"/>
        <family val="2"/>
      </rPr>
      <t xml:space="preserve"> En relación a la necesidad de detallar el flujo de información de las demás áreas hacia contabilidad, se detalla en la pestaña denominada "ANEXO1" del Procedimiento de Estados Financieros, el desagregado de documentación que es un insumo para la Contabilidad del Canal y la manera como se registra en el Software Contable; de manera tal, que sea posible realizar el cierre integral de la vigencia.
</t>
    </r>
    <r>
      <rPr>
        <b/>
        <sz val="10"/>
        <color theme="1"/>
        <rFont val="Tahoma"/>
        <family val="2"/>
      </rPr>
      <t xml:space="preserve">Análisis OCI: </t>
    </r>
    <r>
      <rPr>
        <sz val="10"/>
        <color theme="1"/>
        <rFont val="Tahoma"/>
        <family val="2"/>
      </rPr>
      <t>Se evidencio correo del 16/08/2018 en el cual se solicita a planeación actualización del procedimiento contable, el cual es actualizado  por planeación el 24/08/2018 de acuerdo a correo enviado a la Subdirección Financiera, de igual manera adjunta procedimiento actualizado. Con  lo anterior se da cumplimiento a las acciones establecidas.</t>
    </r>
    <r>
      <rPr>
        <b/>
        <sz val="10"/>
        <color theme="1"/>
        <rFont val="Tahoma"/>
        <family val="2"/>
      </rPr>
      <t xml:space="preserve"> </t>
    </r>
  </si>
  <si>
    <r>
      <rPr>
        <b/>
        <sz val="10"/>
        <color theme="1"/>
        <rFont val="Tahoma"/>
        <family val="2"/>
      </rPr>
      <t>Análisis Subdirección Administrativa:</t>
    </r>
    <r>
      <rPr>
        <sz val="10"/>
        <color theme="1"/>
        <rFont val="Tahoma"/>
        <family val="2"/>
      </rPr>
      <t xml:space="preserve"> En esta vigencia se va a emitir el concepto técnico del deterioro de la valorización de los activos teniendo en cuenta la experticia de los colaboradores de la entidad y de conformidad con el Manual para realizar el avalúo de equipos de cómputo ,equipos de comunicación y mobiliario elaborado por el área de sistemas.
</t>
    </r>
    <r>
      <rPr>
        <b/>
        <sz val="10"/>
        <color theme="1"/>
        <rFont val="Tahoma"/>
        <family val="2"/>
      </rPr>
      <t>Análisis OCI:</t>
    </r>
    <r>
      <rPr>
        <sz val="10"/>
        <color theme="1"/>
        <rFont val="Tahoma"/>
        <family val="2"/>
      </rPr>
      <t xml:space="preserve">  No se observó Informe técnico sobre el deterioro de los bienes de propiedad, planta y equipo, para el periodo de evaluación, por lo tanto la acción queda abierta. </t>
    </r>
  </si>
  <si>
    <r>
      <rPr>
        <b/>
        <sz val="10"/>
        <color theme="1"/>
        <rFont val="Tahoma"/>
        <family val="2"/>
      </rPr>
      <t>Respuesta S.F.:</t>
    </r>
    <r>
      <rPr>
        <sz val="10"/>
        <color theme="1"/>
        <rFont val="Tahoma"/>
        <family val="2"/>
      </rPr>
      <t xml:space="preserve"> En referencia a la necesidad de contar con un lineamiento claro sobre la divulgación de los Estados Financieros, se realizó la actualización al Procedimiento de Estados Financieros, donde se menciona la periodicidad de publicación.
</t>
    </r>
    <r>
      <rPr>
        <b/>
        <sz val="10"/>
        <color theme="1"/>
        <rFont val="Tahoma"/>
        <family val="2"/>
      </rPr>
      <t>Análisis OCI:</t>
    </r>
    <r>
      <rPr>
        <sz val="10"/>
        <color theme="1"/>
        <rFont val="Tahoma"/>
        <family val="2"/>
      </rPr>
      <t xml:space="preserve"> Se evidencio correo del 16/08/2018 en el cual se solicita a planeación actualización del procedimiento contable, el cual es actualizado  por planeación el 24/08/2018 de acuerdo a correo enviado a la Subdirección Financiera, de igual manera adjunta procedimiento actualizado. Sin embargo no se adjunta evidencia de la actualización de la política contable como lo indica la acción. Con  lo anterior se da cumplimiento a la 1 acción quedando pendiente la segunda, por lo cual la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</si>
  <si>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 De conformidad a la actualización del normograma de los procedimientos de la Subdirección Financiera, se remite la actualización al Procedimiento de Estados Financieros.
</t>
    </r>
    <r>
      <rPr>
        <b/>
        <sz val="10"/>
        <color theme="1"/>
        <rFont val="Tahoma"/>
        <family val="2"/>
      </rPr>
      <t xml:space="preserve">Análisis OCI: </t>
    </r>
    <r>
      <rPr>
        <sz val="10"/>
        <color theme="1"/>
        <rFont val="Tahoma"/>
        <family val="2"/>
      </rPr>
      <t xml:space="preserve">Se evidencio correo del 16/08/2018 en el cual se solicita a planeación actualización del procedimiento contable con la normatividad requerida, procedimiento actualizado  por planeación el 24/08/2018 de acuerdo a correo enviado a la Subdirección Financiera. Sin embargo, no se adjunta evidencia de la actualización de la política contable como lo indica la segunda parte de la acción. Con  lo anterior se da cumplimiento a la 1 acción quedando pendiente la segunda, por lo cual la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</si>
  <si>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 En referencia a la observación de los parámetros adecuados para las Notas y Revelaciones a los Estados Financieros, se detalla gestiones para la actualización del Instructivo para la Elaboración de Notas y Revelaciones de los Estados Financieros, de acuerdo a la necesidad de incluir lo referente a la Resolución 182 de 2017.
</t>
    </r>
    <r>
      <rPr>
        <b/>
        <sz val="10"/>
        <color theme="1"/>
        <rFont val="Tahoma"/>
        <family val="2"/>
      </rPr>
      <t xml:space="preserve">Análisis OCI: </t>
    </r>
    <r>
      <rPr>
        <sz val="10"/>
        <color theme="1"/>
        <rFont val="Tahoma"/>
        <family val="2"/>
      </rPr>
      <t xml:space="preserve">Se evidenció correo del 30/08/2018 dirigido al contador del Canal por parte de la persona de apoyo a contabilidad,  en la cual esta remite la actualización del Instructivo para la Elaboración de Notas y Revelaciones de los Estados Financieros incluyendo los apartes de la Resolución 182 de 2017. Dado que la actividad no alcanza a quedar la actualizada a agosto 31 fecha de corte del seguimiento, la acción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</si>
  <si>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En correlación a la necesidad de contar con una directriz sobre el análisis, depuración y seguimiento de las cuentas contables, se determinó actualizar el Procedimiento de Estados Financieros, donde se realiza el análisis de los movimientos y saldos de las cuentas generadas en el Balance de Prueba, de manera mensual.
</t>
    </r>
    <r>
      <rPr>
        <b/>
        <sz val="10"/>
        <color theme="1"/>
        <rFont val="Tahoma"/>
        <family val="2"/>
      </rPr>
      <t>Análisis OCI:</t>
    </r>
    <r>
      <rPr>
        <sz val="10"/>
        <color theme="1"/>
        <rFont val="Tahoma"/>
        <family val="2"/>
      </rPr>
      <t xml:space="preserve"> Se evidencio correo del 16/08/2018 en el cual se solicita a planeación actualización del procedimiento contable, el cual es actualizado  por planeación el 24/08/2018 de acuerdo a correo enviado a la Subdirección Financiera, de igual manera adjunta procedimiento actualizado. Con  lo anterior se da cumplimiento a las acciones establecidas. </t>
    </r>
  </si>
  <si>
    <r>
      <rPr>
        <b/>
        <sz val="10"/>
        <color theme="1"/>
        <rFont val="Tahoma"/>
        <family val="2"/>
      </rPr>
      <t>Respuesta Planeación:</t>
    </r>
    <r>
      <rPr>
        <sz val="10"/>
        <color theme="1"/>
        <rFont val="Tahoma"/>
        <family val="2"/>
      </rPr>
      <t xml:space="preserve"> Desde el área de planeación se está trabajando en la elaboración de un documento y un formato en el cual se haga el registro por parte de las áreas, de los resultados de sus ejercicios de autoevaluación a los procesos (indicadores, planes de acción y de mejoramiento, riesgos, entre otros).
Como base para la construcción del documento se está trabajando en los formatos de autodiagnóstico de las políticas operativas del Modelo Integrado de Planeación y Gestión. 
</t>
    </r>
    <r>
      <rPr>
        <b/>
        <sz val="10"/>
        <color theme="1"/>
        <rFont val="Tahoma"/>
        <family val="2"/>
      </rPr>
      <t>Análisis OCI:</t>
    </r>
    <r>
      <rPr>
        <sz val="10"/>
        <color theme="1"/>
        <rFont val="Tahoma"/>
        <family val="2"/>
      </rPr>
      <t xml:space="preserve"> De acuerdo a lo manifestado por el área de planeación se evidencia para las acciones Nos.1 y 2  se está trabajando en la elaboración de un documento y un formato en el cual se haga el registro por parte de las áreas, de los resultados de sus ejercicios de autoevaluación a los procesos. La acción 3 todavía no se realiza pues el documento no es el definitivo ni los formatos. Por lo anterior la acción queda </t>
    </r>
    <r>
      <rPr>
        <b/>
        <sz val="10"/>
        <color theme="1"/>
        <rFont val="Tahoma"/>
        <family val="2"/>
      </rPr>
      <t>"En proceso"</t>
    </r>
    <r>
      <rPr>
        <sz val="10"/>
        <color theme="1"/>
        <rFont val="Tahoma"/>
        <family val="2"/>
      </rPr>
      <t xml:space="preserve"> y la acción venció el </t>
    </r>
    <r>
      <rPr>
        <b/>
        <sz val="10"/>
        <color theme="1"/>
        <rFont val="Tahoma"/>
        <family val="2"/>
      </rPr>
      <t>31 de agosto de 2018.</t>
    </r>
  </si>
  <si>
    <r>
      <t xml:space="preserve">Análisis Subdirección Administrativa: </t>
    </r>
    <r>
      <rPr>
        <sz val="10"/>
        <color theme="1"/>
        <rFont val="Tahoma"/>
        <family val="2"/>
      </rPr>
      <t xml:space="preserve">Con el apoyo del contrato 267-2018 de mantenimiento, se están revisando los perfiles de usuario, niveles de acceso y mantenimiento preventivo de los equipos de cómputo de la entidad.
</t>
    </r>
    <r>
      <rPr>
        <b/>
        <sz val="10"/>
        <color theme="1"/>
        <rFont val="Tahoma"/>
        <family val="2"/>
      </rPr>
      <t xml:space="preserve">Análisis OCI: </t>
    </r>
    <r>
      <rPr>
        <sz val="10"/>
        <color theme="1"/>
        <rFont val="Tahoma"/>
        <family val="2"/>
      </rPr>
      <t>No se evidenció el desarrollo de las actividades establecidas en el "cronograma de actividades de revisión periódica usuarios y permisos" presentado en la primer seguimiento en el cual se indico el funcionario del área y fecha de realización,  sin embargo el área informa que se apoyará en el contrato 267-2018 de mantenimiento para realizar dichas actividades propuestas para esta acción para  lo cual se verifico el objeto como las obligaciones especificas del mismo las cuales no evidencian la realización de la revisión periódica de usuarios y permisos por lo tanto la acción queda abierta.</t>
    </r>
  </si>
  <si>
    <r>
      <rPr>
        <b/>
        <sz val="10"/>
        <color theme="1"/>
        <rFont val="Tahoma"/>
        <family val="2"/>
      </rPr>
      <t>Análisis Subdirección Administrativa:</t>
    </r>
    <r>
      <rPr>
        <sz val="10"/>
        <color theme="1"/>
        <rFont val="Tahoma"/>
        <family val="2"/>
      </rPr>
      <t xml:space="preserve"> Dichos bienes ya se encuentran clasificados en sus tres ramas (equipos de computo, comunicaciones y mobiliario), ya se cuenta con el concepto técnico de todos los bienes a darse de baja. Se realizó la reunión del comité de inventario con el fin de socializar a todos los miembros del mismo la disposición final de todos estos bienes.
En este momento estamos en la elaboración de la Resolución de baja de los mismos para continuar con este proceso. 
</t>
    </r>
    <r>
      <rPr>
        <b/>
        <sz val="10"/>
        <color theme="1"/>
        <rFont val="Tahoma"/>
        <family val="2"/>
      </rPr>
      <t>Análisis OCI:</t>
    </r>
    <r>
      <rPr>
        <sz val="10"/>
        <color theme="1"/>
        <rFont val="Tahoma"/>
        <family val="2"/>
      </rPr>
      <t xml:space="preserve"> Se observó memorandos internos No. 1152 y 1153 del 26 de abril de 2018 con el concepto técnico elementos baja de servicio, así como los memorandos internos 999 correspondiente al concepto técnico de baja de licencias en servicio y memorando 1188 con la relación de elementos para proceso de baja del área técnica, y actas de reunión del 01 y 30 de agosto de 2018 correspondiente al comité de inventarios, sin embargo no se ha elaborado la Resolución la acción queda </t>
    </r>
    <r>
      <rPr>
        <b/>
        <sz val="10"/>
        <color theme="1"/>
        <rFont val="Tahoma"/>
        <family val="2"/>
      </rPr>
      <t>"En proceso"</t>
    </r>
    <r>
      <rPr>
        <sz val="10"/>
        <color theme="1"/>
        <rFont val="Tahoma"/>
        <family val="2"/>
      </rPr>
      <t xml:space="preserve">.     </t>
    </r>
  </si>
  <si>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de lo cual se ajustó el cronograma de trasferencias documentales de la entidad con el fin de cumplir con las transferencias primarias, de esta manera cumpliendo con la normatividad legal vigente.
</t>
    </r>
    <r>
      <rPr>
        <b/>
        <sz val="10"/>
        <color theme="1"/>
        <rFont val="Tahoma"/>
        <family val="2"/>
      </rPr>
      <t xml:space="preserve">Análisis OCI: </t>
    </r>
    <r>
      <rPr>
        <sz val="10"/>
        <color theme="1"/>
        <rFont val="Tahoma"/>
        <family val="2"/>
      </rPr>
      <t xml:space="preserve">Se remite por parte del área de Gestión Documental el cronograma de transferencias primarias de la vigencia 2017, así como para la vigencia 2018, dentro del cual no es posible establecer que se hayan efectuado las actualizaciones a las que refiere la acción planteada en el Plan de Mejoramiento; de igual manera, se verifican actas de trabajo con el área de programación y de transferencia primaria el día 30 de julio de 2018 al igual que el avance en la construcción del FUID del área de correspondencia. Teniendo en cuenta los plazos establecidos para la ejecución de la acción planteada y los avances reportados, se califica con una alerta de </t>
    </r>
    <r>
      <rPr>
        <b/>
        <sz val="10"/>
        <color theme="1"/>
        <rFont val="Tahoma"/>
        <family val="2"/>
      </rPr>
      <t>"En Proceso"</t>
    </r>
    <r>
      <rPr>
        <sz val="10"/>
        <color theme="1"/>
        <rFont val="Tahoma"/>
        <family val="2"/>
      </rPr>
      <t xml:space="preserve">. 
Se recomienda al área establecer un control de cambios al documento en el cual se registren las fechas de creación y actualización con el fin de determinar el cumplimiento de la acción establecida. </t>
    </r>
  </si>
  <si>
    <r>
      <t xml:space="preserve">Reporte GD: </t>
    </r>
    <r>
      <rPr>
        <sz val="10"/>
        <color theme="1"/>
        <rFont val="Tahoma"/>
        <family val="2"/>
      </rPr>
      <t xml:space="preserve">El Sistema Interno de Gestión Documental tomó las medidas necesarias para atender esta recomendación, se solicitó al Archivo Distrital y al Archivo General de la Nación conceptos para la cuantificación de perdida de expedientes, se recibieron las respuestas de estas dos entidades, y con base en estas se está elaborando un documento de cuantificación de perdida de expediente.
</t>
    </r>
    <r>
      <rPr>
        <b/>
        <sz val="10"/>
        <color theme="1"/>
        <rFont val="Tahoma"/>
        <family val="2"/>
      </rPr>
      <t xml:space="preserve">Análisis OCI: </t>
    </r>
    <r>
      <rPr>
        <sz val="10"/>
        <color theme="1"/>
        <rFont val="Tahoma"/>
        <family val="2"/>
      </rPr>
      <t xml:space="preserve">La acción se califica frente a los avances en la metodología de valorización general para la reconstrucción de expedientes basada en los lineamientos dados por el Archivo Distrital y el Archivo General, por la cual se dejó abierta la acción en el primer seguimiento del Plan de Mejoramiento del Canal, frente a esta, se evidencia el avance en el documento de pérdida documental, sin embargo, a la fecha no se encuentra publicado, socializado e incluido en el SIG que permita dar cumplimiento a la acción planteada. Por lo anterior, se califica con una alerta </t>
    </r>
    <r>
      <rPr>
        <b/>
        <sz val="10"/>
        <color theme="1"/>
        <rFont val="Tahoma"/>
        <family val="2"/>
      </rPr>
      <t>"En Proceso"</t>
    </r>
    <r>
      <rPr>
        <sz val="10"/>
        <color theme="1"/>
        <rFont val="Tahoma"/>
        <family val="2"/>
      </rPr>
      <t xml:space="preserve">. </t>
    </r>
  </si>
  <si>
    <r>
      <t xml:space="preserve">Reporte GD: </t>
    </r>
    <r>
      <rPr>
        <sz val="10"/>
        <color theme="1"/>
        <rFont val="Tahoma"/>
        <family val="2"/>
      </rPr>
      <t xml:space="preserve">El Sistema Interno de Gestión Documental tomó las medidas necesarias para atender esta recomendación, en la capacitación del 27 de agosto se hablo de la forma de entrega al área jurídica los documentos que son soporte para la contratación y que no se entregan conforme a lo estipulado, por tal razón se realizara un comunicado entre Jurídica y Gestión Documental informando a la áreas la forma de entregar la documentación para un nuevo contrato.
</t>
    </r>
    <r>
      <rPr>
        <b/>
        <sz val="10"/>
        <color theme="1"/>
        <rFont val="Tahoma"/>
        <family val="2"/>
      </rPr>
      <t>Análisis OCI:</t>
    </r>
    <r>
      <rPr>
        <sz val="10"/>
        <color theme="1"/>
        <rFont val="Tahoma"/>
        <family val="2"/>
      </rPr>
      <t xml:space="preserve"> Frente al desarrollo de la acción planteada "Realizar mesa de trabajo con el área jurídica para brindar orientación y asesoría con relación a requisitos normativos y técnicos para al contratación" no se remiten las evidencias correspondientes; adicionalmente, al tener en cuenta los plazos establecidos para la ejecución de las actividades, esta se califica con una alerta de </t>
    </r>
    <r>
      <rPr>
        <b/>
        <sz val="10"/>
        <color theme="1"/>
        <rFont val="Tahoma"/>
        <family val="2"/>
      </rPr>
      <t>"Incumplida"</t>
    </r>
    <r>
      <rPr>
        <sz val="10"/>
        <color theme="1"/>
        <rFont val="Tahoma"/>
        <family val="2"/>
      </rPr>
      <t xml:space="preserve">. Se recomienda al área dar inicio a la ejecución de las actividades planteadas en el Plan de Mejoramiento que permitan dar cumplimiento a la acción. </t>
    </r>
  </si>
  <si>
    <r>
      <t xml:space="preserve">Reporte GD: </t>
    </r>
    <r>
      <rPr>
        <sz val="10"/>
        <color theme="1"/>
        <rFont val="Tahoma"/>
        <family val="2"/>
      </rPr>
      <t xml:space="preserve">El Sistema Interno de Gestión Documental tomó las medidas necesarias para atender esta recomendación, se realizan acompañamientos a las diferentes áreas en temas de Tablas de Retención Documental, organización, clasificación de expedientes.
</t>
    </r>
    <r>
      <rPr>
        <b/>
        <sz val="10"/>
        <color theme="1"/>
        <rFont val="Tahoma"/>
        <family val="2"/>
      </rPr>
      <t xml:space="preserve">Análisis OCI: </t>
    </r>
    <r>
      <rPr>
        <sz val="10"/>
        <color theme="1"/>
        <rFont val="Tahoma"/>
        <family val="2"/>
      </rPr>
      <t xml:space="preserve">El área de Gestión Documental viene adelantando acompañamientos a las áreas en lo referente a la acción planteada "Realizar 2 capacitación y asesoría en tablas de retención documental a las dependencias de la entidad. (1 cada semestre)", iniciando en el mes de junio con soporte de acta del 19 de junio de 2018 con el área de programación; teniendo en cuenta los plazos establecidos para el cumplimiento de la acción planteada y el número de áreas con las que cuenta Canal Capital, esta se califica con una alerta de </t>
    </r>
    <r>
      <rPr>
        <b/>
        <sz val="10"/>
        <color theme="1"/>
        <rFont val="Tahoma"/>
        <family val="2"/>
      </rPr>
      <t>"En Proceso"</t>
    </r>
    <r>
      <rPr>
        <sz val="10"/>
        <color theme="1"/>
        <rFont val="Tahoma"/>
        <family val="2"/>
      </rPr>
      <t>. Es importante tener en cuenta que el alcance de la presente acción, es para todas las áreas del Canal.</t>
    </r>
  </si>
  <si>
    <t xml:space="preserve">Informes y Actas de comité técnico que se han generado durante la ejecución del convenio. </t>
  </si>
  <si>
    <t xml:space="preserve">1-Levantamiento de cronograma.
2-Levantamiento de Diagnostico 
3-Levantamiento de Diagrama 
4-rececccion de propuestas </t>
  </si>
  <si>
    <t>1. Realizar un cronograma para la identificación del flujo documental de cada oficina.
2. Se realizará un Diagnóstico por cada oficina en compañía del área de sistemas, con el objetivo de conocer el proceso de tramite documental que tiene la entidad.
3. Levantamiento del diagrama documental en compañía con la oficina de sistemas, luego de esta actividad realizar la propuesta del diagrama documental. 
4. Estar atentos a la recepción de cotizaciones para una herramienta tecnológica.</t>
  </si>
  <si>
    <t xml:space="preserve">1. Actas de comités técnico sobre el desarrollo del convenio  Interadministrativo 4213000-797 de 2017 con  el Archivo de Bogotá.
2. Informes que se generan periódicamente sobre desarrollo convenio Interadministrativo 4213000-797 de 2017. </t>
  </si>
  <si>
    <t>Actividades programadas / Actividades Realizadas</t>
  </si>
  <si>
    <t>Comité Técnico e informes programados /  Actas de comité e informes entregados.</t>
  </si>
  <si>
    <t>1. Correo electrónico área Jurídica
2. Memorando 3416 del 21 de diciembre de 2018</t>
  </si>
  <si>
    <t>1. Boletín No.55 - Comunicaciones Internas
2. Correo documentos para publicar a Planeación
3. Política de gestión Documental
4. Acta No.002 de 2018 (Planeación)</t>
  </si>
  <si>
    <t>1. Correo Solicitud de avance-Memorando 2977 del 10 de diciembre de 2018. 
2. Memorando 3416 del 21 de diciembre de 2018.</t>
  </si>
  <si>
    <t xml:space="preserve">Faltaría verificar la socialización del Plan de emergencias a las partes interesadas. </t>
  </si>
  <si>
    <t>1. Recomendación OCI_ARCHIVO DISTRITAL VISITA.
2. Recomendación OCI Comunicación recibida por el Archivo Distrital.</t>
  </si>
  <si>
    <t>1. Pantallazo de la publicación del PGD en la Intranet y pagina Web.</t>
  </si>
  <si>
    <t>1. Ajuste del procedimiento
2. Envío de documento a planeación.</t>
  </si>
  <si>
    <t>1. Acta de Reunión 01-03-2018
2. Avance Base de Datos.
3. Archivo Base de Datos.</t>
  </si>
  <si>
    <r>
      <t xml:space="preserve">Reporte VM: </t>
    </r>
    <r>
      <rPr>
        <sz val="9"/>
        <color theme="1"/>
        <rFont val="Tahoma"/>
        <family val="2"/>
      </rPr>
      <t>Se hizo una reunión con Nuevos negocios en la cual se propuso crear un Base de datos de Clientes para todas las líneas comerciales del Canal (Área Ventas y Mercadeo, Ventas Privadas y Nuevos Negocios) la cual se solicito a sistemas subir en Drive y se envío correo desde el área de Ventas y Mercadeo con la ruta y permisos para ser aplicada desde la fecha de creación.</t>
    </r>
    <r>
      <rPr>
        <b/>
        <sz val="9"/>
        <color theme="1"/>
        <rFont val="Tahoma"/>
        <family val="2"/>
      </rPr>
      <t xml:space="preserve">
Análisis OCI: </t>
    </r>
    <r>
      <rPr>
        <sz val="9"/>
        <color theme="1"/>
        <rFont val="Tahoma"/>
        <family val="2"/>
      </rPr>
      <t>Se realizó la validación de la continuidad en el uso de la Base de Datos diseñada para unificar la información de los clientes y articular las líneas de negocio del Canal, así mismo se evidenció que se lleva una actualización de información constante por parte del área de Ventas y Mercadeo, sin embargo, no se registra el uso y/o actualización por parte del área de Nuevos Negocios. Por lo anterior, se califica la acción terminada con estado abierto y se recomienda se efectúe la reiteración del uso de la base implementada a los directos responsables.</t>
    </r>
    <r>
      <rPr>
        <b/>
        <sz val="9"/>
        <color theme="1"/>
        <rFont val="Tahoma"/>
        <family val="2"/>
      </rPr>
      <t xml:space="preserve"> </t>
    </r>
  </si>
  <si>
    <t>1. COT 011 CADESO (Privado)
2. COT 045 RENDICIÓN DE CUENTAS FERROCARRILES (Público)
3. COT 049 IDPAC (Públicos)
4. COT 053 GOBERNACIÓN DE CUNDINAMARCA (Públicos)
5. COT 056 LOCALIDAD FONTIBÓN (Públicos)</t>
  </si>
  <si>
    <t xml:space="preserve">Al verificar la articulación de las áreas de ventas y mercadeo y nuevos negocios en cumplimiento del procedimiento creado, se evidencia que los formatos diseñados no se aplican por parte de los responsables. </t>
  </si>
  <si>
    <t xml:space="preserve">No se ha dado aplicación al formato, toda vez que el Canal no ha efectuado canjes. </t>
  </si>
  <si>
    <t>1. Correo a planeación para la publicación del Plan de Emergencia. 
2. Boletín # 55 Publicación
3. Documento firmado Plan de Emergencias</t>
  </si>
  <si>
    <t>1. Documento banco terminológico firmado</t>
  </si>
  <si>
    <t xml:space="preserve">1. Acta de Reunión 01-03-2018
2. Creación procedimiento MCOM-PD-005 
3. Publicación procedimiento MCOM-PD-005 </t>
  </si>
  <si>
    <t>1. Construcción documento electrónico.
2. Política de documento electrónico
3. Capacitación de construcción de documento electrónico
4. Presentación de documento electrónico.
5. Acta de capacitación 21 de Diciembre 2018.</t>
  </si>
  <si>
    <t>1. Correo - Procedimiento CCSE-PD-006 PRESENTACIÓN PLAN DE MEJORAMIENTO INSTITUCIONAL
2. Boletín interno Canal Capital # 44
3. EPLE-FT-021 FORMATO PARA CARACTERIZACIÓN DE PROCESOS.
4. Correo Caracterización del Proceso - Preliminar</t>
  </si>
  <si>
    <r>
      <rPr>
        <b/>
        <sz val="9"/>
        <color theme="1"/>
        <rFont val="Tahoma"/>
        <family val="2"/>
      </rPr>
      <t>Reporte Prog:</t>
    </r>
    <r>
      <rPr>
        <sz val="9"/>
        <color theme="1"/>
        <rFont val="Tahoma"/>
        <family val="2"/>
      </rPr>
      <t xml:space="preserve"> Avance 1: Se realizó una reunión con el grupo de VENTAS Y MERCADEO para la socialización del documento que contiene los Parámetros de calidad para la entrega de programas y/o cápsulas al área de Programación, en el cual se incluyen los requerimientos técnicos de audio y video. También se solicitó al área de Planeación la codificación del documento MDCC-IN-002 PROTOCOLO DE ENTREGAS DE PROGRAMAS A TRÁFICO. Avance 2: Se realizó una reunión con el grupo de VENTAS Y MERCADEO para la socialización sobre el uso del documento Formato MDCC-FT-022 CONTROL DE CALIDAD para la entrega de programas y/o cápsulas al área de Programación.
El área de Planeación recomendó que para actualizar el procedimiento EPLE-PD-014 Control al producto (Bien y/o Servicio) No conforme, la Coordinación de Programación realice primero la revisión del Procedimiento MDCC-PD-005 GESTIÓN Y CONTROL DE CALIDAD DE PROGRAMAS para identificar si se debe hacer algún cambio o ajuste a las actividades del procedimiento de gestión de calidad. Si este requiere ajustes, primero se debe actualizar el procedimiento y luego de ello, se podría actualizar entonces el procedimiento EPLE-PD-014. Si no requiere ajustes, entonces de inmediato se procederá a realizar la actualización del procedimiento EPLE-PD-014. Se envía correo electrónico a la LINA FERNÁNDEZ solicitando la revisión del procedimiento.
</t>
    </r>
    <r>
      <rPr>
        <b/>
        <sz val="9"/>
        <color theme="1"/>
        <rFont val="Tahoma"/>
        <family val="2"/>
      </rPr>
      <t xml:space="preserve">
Análisis OCI:</t>
    </r>
    <r>
      <rPr>
        <sz val="9"/>
        <color theme="1"/>
        <rFont val="Tahoma"/>
        <family val="2"/>
      </rPr>
      <t xml:space="preserve"> Se efectúa la revisión de los soportes remitidos evidenciando que el área de programación remitió Memorando No.1617 del 28 de junio de 2018 con los parámetros de control de calidad para la entrega de programas al área de Tráfico (Instructivo creado e incluido en el SIG con fecha del 26 de Julio de 2018) y que mediante acta de reunión de la misma fecha, se socializó con el área de Ventas y Mercadeo lo contenido en el memorando. Así mismo, dentro de la reunión celebrada se realizó la socialización del formato MDCC-FT-022 Control de Calidad, el cual se ha venido diligenciando por los responsables de entrega de contenidos en el área comercial, frente a este formato se evidencia que no se diligencia completamente en los espacios dispuestos para control de contenidos.
Por otra parte, a la fecha no se cuenta con la actualización del procedimiento EPLE-PD-014 Control al  producto (Bien y/o Servicio) No conforme. Teniendo en cuenta la fecha de terminación de la acción y las actividades ejecutadas a la fecha de seguimiento, se califica con un estado de </t>
    </r>
    <r>
      <rPr>
        <b/>
        <sz val="9"/>
        <color theme="1"/>
        <rFont val="Tahoma"/>
        <family val="2"/>
      </rPr>
      <t>"Incumplida"</t>
    </r>
    <r>
      <rPr>
        <sz val="9"/>
        <color theme="1"/>
        <rFont val="Tahoma"/>
        <family val="2"/>
      </rPr>
      <t xml:space="preserve">. Se recomienda al área responsable adelantar las actividades que den cumplimiento a las acciones planteadas, así como efectuar la verificación de los plazos establecidos con el fin de plantear una reprogramación para su cumplimiento. </t>
    </r>
  </si>
  <si>
    <t>1. Creación Documento EPLE-PD-014
2. Estado de avance publicación documento</t>
  </si>
  <si>
    <r>
      <t xml:space="preserve">1. Solicitar a los líderes de los procesos de la entidad hacer la revisión general a sus documentos y solicitar las actualizaciones que lo requieran; </t>
    </r>
    <r>
      <rPr>
        <b/>
        <sz val="9"/>
        <color rgb="FF000000"/>
        <rFont val="Tahoma"/>
        <family val="2"/>
      </rPr>
      <t>dando prioridad</t>
    </r>
    <r>
      <rPr>
        <sz val="9"/>
        <color rgb="FF000000"/>
        <rFont val="Tahoma"/>
        <family val="2"/>
      </rPr>
      <t xml:space="preserve"> a los siete (7) documentos  identificados en el presente hallazgo.</t>
    </r>
  </si>
  <si>
    <t xml:space="preserve">1. Acta del comité institucional de Gestión y Desempeño (Borrador)
2. Presentación del Comité Institucional de Gestión y Desempeño del 20 de diciembre de 2018. 
3. Autodiagnósticos realizados en el primer semestre del año 2018 
4. Informe de autodiagnósticos realizados en el primer semestre del año 2018. </t>
  </si>
  <si>
    <t>1. Borrador del procedimiento EPLE-PD-008 IDENTIFICACIÓN Y VERIFICACIÓN DE REQUISITOS LEGALES actualizado.
2. Listado maestro de documentos y control de modificaciones disponible en la intranet en la ruta: http://intranet.canalcapital.gov.co/MECI-SGC/DOCUMENTOS%20Y%20PROCEDIMIENTOS/Forms/AllItems.aspx 
3. Correo electrónico solicitando la actualización normativa a los líderes de procesos y memorando 3097 del 28/11/2018 solicitando la actualización normativa a los líderes de procesos. 
4. Normograma institucional en borrador y documentos de actualización normativa entregados por las áreas responsables.</t>
  </si>
  <si>
    <t xml:space="preserve">1. No aplica para el presente seguimiento. 
2. Listado maestro de documentos el cual se puede consultar en la intranet del canal en la ruta: http://intranet.canalcapital.gov.co/MECI-SGC/DOCUMENTOS%20Y%20PROCEDIMIENTOS/Forms/AllItems.aspx 
3. Correos electrónicos remitidos a cada proceso requiriendo la información correspondiente con la actualización documental. </t>
  </si>
  <si>
    <r>
      <rPr>
        <b/>
        <sz val="10"/>
        <color theme="1"/>
        <rFont val="Tahoma"/>
        <family val="2"/>
      </rPr>
      <t>Análisis Subdirección Administrativa:</t>
    </r>
    <r>
      <rPr>
        <sz val="10"/>
        <color theme="1"/>
        <rFont val="Tahoma"/>
        <family val="2"/>
      </rPr>
      <t xml:space="preserve"> Por el traslado de las instalaciones, elementos tecnológicos e infraestructura  de Canal Capital , se realizará un estudio y se redefinirá la matriz de infraestructura que requiere Canal Capital de la nueva sede.    
</t>
    </r>
    <r>
      <rPr>
        <b/>
        <sz val="10"/>
        <color theme="1"/>
        <rFont val="Tahoma"/>
        <family val="2"/>
      </rPr>
      <t xml:space="preserve">Análisis OCI: </t>
    </r>
    <r>
      <rPr>
        <sz val="10"/>
        <color theme="1"/>
        <rFont val="Tahoma"/>
        <family val="2"/>
      </rPr>
      <t>Se observó presentación en Power point con información del estudio de requerimiento de la nueva sede para el canal capital, la cual a la fecha no se encuentra aprobada, así mismo no se observa la utilización de la matriz priorización de necesidades de infraestructura metodología para identificación de necesidades de infraestructura física, por lo tanto la acción queda abierta.</t>
    </r>
  </si>
  <si>
    <t>En prueba de auditoría aleatoria al inventario se encontraron 15 licencias de office 2007, 3 licencias adobe producción Premium cs5 idioma español  plataforma Mac Windows, 1 licenciamiento PTRG network monitor  para 100 1000 sensores el cual no se usa desde 2006, 1 licencia Symantec Backup exec 2012 option library, 8 licencias de google vault for work, 1 licencia xilisoft video converter platinum, paquete de 220 licencias de una solución antivirus McAfee mfe complete ep grant number 8467492-nai sku cebtfm-aa fecha de expiración 20/03/2016 las cuales se encuentran vencidas y de acuerdo a lo manifestado por el profesional universitario de sistemas al momento de la auditoría se van a enviar a servicios administrativos para dar de baja. Así mismo, se encontró un Live U grip placa 1002342 el cual se encuentra dañado hace más o menos 1 mes, de acuerdo a lo manifestado por la persona que se encuentra el en IN OUT al momento de la auditoria.</t>
  </si>
  <si>
    <t>Duplicidad de información concluyentes en inconsistencias</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</si>
  <si>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Universo. de Ventas y Mercadeo (ausente por maternidad) es el Director Operativo</t>
  </si>
  <si>
    <t>N° de actividades programadas / N° de actividades ejecutadas</t>
  </si>
  <si>
    <r>
      <t xml:space="preserve">Reporte Planeación: </t>
    </r>
    <r>
      <rPr>
        <sz val="10"/>
        <color theme="1"/>
        <rFont val="Tahoma"/>
        <family val="2"/>
      </rPr>
      <t xml:space="preserve">1. Se adelantó la actualización del procedimiento EPLE-PD-008 IDENTIFICACIÓN Y VERIFICACIÓN DE REQUISITOS LEGALES, el mismo fue revisado por el equipo de planeación y falta remitir el mismo a los encargados de hacer las revisiones correspondientes desde otras áreas.
2. Para el cuarto trimestre del año 2018 se realizó la actualización de 51 documentos atendiendo los requerimientos realizados por los diferentes responsables de los documentos. 
3. En el mes de noviembre se remitió a través de correo electrónico el memorando 3097 de 2018 requiriendo la actualización normativa correspondiente a todos los procesos del Canal, se ha realizado la actualización de las áreas que reportaron a tiempo la información requerida.  
4. A partir de la información recibida por las áreas referente a la actualización normativa se está trabajando en el ajuste del normograma institucional del Canal, si bien se cuenta con información parcial aún falta consolidar algunas áreas que no han remitido esta información a planeación.
</t>
    </r>
    <r>
      <rPr>
        <b/>
        <sz val="10"/>
        <color theme="1"/>
        <rFont val="Tahoma"/>
        <family val="2"/>
      </rPr>
      <t xml:space="preserve">Análisis OCI: </t>
    </r>
    <r>
      <rPr>
        <sz val="10"/>
        <color theme="1"/>
        <rFont val="Tahoma"/>
        <family val="2"/>
      </rPr>
      <t xml:space="preserve">Se verifican los soportes remitidos, en los que se evidencia el avance en la actualización del procedimiento EPLE-PD-008 IDENTIFICACIÓN Y VERIFICACIÓN DE REQUISITOS LEGALES, sin embargo, a la fecha de corte como se indica por Planeación no se han efectuado las revisiones y por ende, falta la publicación de este; respecto a la actividad No.2 no se evidencian las actualizaciones del normograma en los procedimientos asociados al proceso, se remite la relación de las modificaciones efectuadas en los procedimientos de las demás áreas, por lo que no se estaría dando cumplimiento, por otro lado, respecto a la acción No.3 se puede evidenciar el memorando 3097 del 28 de noviembre de 2018 en el que solicita a las áreas efectuar la revisión de normatividad de los procesos asociados a la gestión, así como los soportes de las actualizaciones remitidas por Gestión de Tecnología, SG-SST, SGSI, SGA y Control Interno. Por último, respecto a la acción No.4  se remite el borrador de la consolidación que se viene adelantando por el área del normograma institucional. Si bien se vienen adelantando las actividades que den cumplimiento a las acciones planteadas, teniendo en cuenta la fecha de terminación para estas y dado que no se cuentan con los productos finales, la acción se califica con alerta de </t>
    </r>
    <r>
      <rPr>
        <b/>
        <sz val="10"/>
        <color theme="1"/>
        <rFont val="Tahoma"/>
        <family val="2"/>
      </rPr>
      <t xml:space="preserve">"Incumplida". </t>
    </r>
  </si>
  <si>
    <t xml:space="preserve">1. Correo del 20 de noviembre de 2018 con el estado de los documentos del proceso de planeación estratégica y las actualizaciones correspondientes así como los responsables del caso. 
2. Correos electrónicos remitidos a cada proceso requiriendo la información correspondiente con la actualización documental. </t>
  </si>
  <si>
    <t xml:space="preserve">1. Correo electrónico solicitando la actualización normativa a los líderes de procesos y memorando 3097 del 28/11/2018 solicitando la actualización normativa a los líderes de procesos.
2. Correos electrónicos remitidos a cada proceso requiriendo la información correspondiente con la actualización documental. </t>
  </si>
  <si>
    <r>
      <t xml:space="preserve">Reporte Planeación: </t>
    </r>
    <r>
      <rPr>
        <sz val="10"/>
        <color theme="1"/>
        <rFont val="Tahoma"/>
        <family val="2"/>
      </rPr>
      <t xml:space="preserve">En el mes de octubre se realizó a través de correo electrónico el envío de la información asociada a la revisión documental de los documentos asociados a cada proceso y el correspondiente requerimiento de información para realizar la actualización documental respectiva.
</t>
    </r>
    <r>
      <rPr>
        <b/>
        <sz val="10"/>
        <color theme="1"/>
        <rFont val="Tahoma"/>
        <family val="2"/>
      </rPr>
      <t xml:space="preserve">Análisis OCI: </t>
    </r>
    <r>
      <rPr>
        <sz val="10"/>
        <color theme="1"/>
        <rFont val="Tahoma"/>
        <family val="2"/>
      </rPr>
      <t xml:space="preserve">Se procede a la revisión de los soportes remitidos observando el correo de solicitud de actualización de los documentos del proceso de Gestión Jurídica y Contractual del 30 de octubre de 2018, así como el memorando 3097 del 28 de noviembre de 2018 y el respectivo correo de remisión; sin embargo, teniendo en cuenta que la fecha de terminación de la acción fue el 31 de diciembre de 2018 y no se cuenta con los productos planteados en las acciones, la acción se califica con alerta </t>
    </r>
    <r>
      <rPr>
        <b/>
        <sz val="10"/>
        <color theme="1"/>
        <rFont val="Tahoma"/>
        <family val="2"/>
      </rPr>
      <t xml:space="preserve">"Incumplida". </t>
    </r>
    <r>
      <rPr>
        <sz val="10"/>
        <color theme="1"/>
        <rFont val="Tahoma"/>
        <family val="2"/>
      </rPr>
      <t xml:space="preserve">Se recomienda al área ejecutar las actividades pertinentes que den cumplimiento a las acciones planteadas en el Plan de Mejoramiento. </t>
    </r>
  </si>
  <si>
    <t xml:space="preserve">1. Correo del 20 de noviembre de 2018 con el estado de los documentos del proceso de planeación estratégica y las actualizaciones correspondientes así como los responsables del caso.
2.No aplica para el presente seguimiento.
3. Acta de comité Institucional de Gestión y Desempeño DEL 20-12-2018 y presentación realizada en dicha instancia. </t>
  </si>
  <si>
    <t xml:space="preserve">1. Acta de reunión del día 18 de octubre de 2018 del equipo de planeación. </t>
  </si>
  <si>
    <t>No se remiten evidencias para el seguimiento.</t>
  </si>
  <si>
    <r>
      <t xml:space="preserve">Reporte Planeación: </t>
    </r>
    <r>
      <rPr>
        <sz val="10"/>
        <color theme="1"/>
        <rFont val="Tahoma"/>
        <family val="2"/>
      </rPr>
      <t xml:space="preserve">La actualización de los documentos EPLE-PO-001 POLÍTICA DE ADMINISTRACIÓN DEL RIESGO revisado y EPLE-MN-003 MANUAL METODOLÓGICO PARA LA ADMINISTRACIÓN DEL RIESGO  serán realizadas en el primer cuatrimestre del año 2019 esto teniendo en cuenta que para la vigencia 2018 no se alcanzó  a realizar las actualizaciones correspondientes. 
</t>
    </r>
    <r>
      <rPr>
        <b/>
        <sz val="10"/>
        <color theme="1"/>
        <rFont val="Tahoma"/>
        <family val="2"/>
      </rPr>
      <t xml:space="preserve">Análisis OCI: </t>
    </r>
    <r>
      <rPr>
        <sz val="10"/>
        <color theme="1"/>
        <rFont val="Tahoma"/>
        <family val="2"/>
      </rPr>
      <t xml:space="preserve">No se remiten soportes para revisión de los avances y teniendo en cuenta el seguimiento anterior, no se ha dado continuidad a la revisión y actualización de los documentos "EPLE-PO-001 POLÍTICA DE ADMINISTRACIÓN DEL RIESGO" y "EPLE-MN-003 MANUAL METODOLÓGICO PARA LA ADMINISTRACIÓN DEL RIESGO". Por lo tanto, la acción se califica con alerta </t>
    </r>
    <r>
      <rPr>
        <b/>
        <sz val="10"/>
        <color theme="1"/>
        <rFont val="Tahoma"/>
        <family val="2"/>
      </rPr>
      <t xml:space="preserve">"Incumplida". </t>
    </r>
    <r>
      <rPr>
        <sz val="10"/>
        <color theme="1"/>
        <rFont val="Tahoma"/>
        <family val="2"/>
      </rPr>
      <t>Se recomienda al área verificar los tiempos establecidos y las acciones planteadas con el fin de efectuar las modificaciones y/o ampliación de tiempos de terminación a que haya lugar, teniendo en cuenta la circular No.020 "Formulación, modificación y seguimiento a Planes de Mejoramiento" expedida el 6 de noviembre de 2018.</t>
    </r>
  </si>
  <si>
    <t>1. Cronograma para la socialización de los riesgos con los procesos de la entidad. 
2. Actas de reunión de actualización de los Riesgos de Gestión de los procesos misionales de la entidad. .</t>
  </si>
  <si>
    <r>
      <t xml:space="preserve">Reporte Planeación: </t>
    </r>
    <r>
      <rPr>
        <sz val="10"/>
        <color theme="1"/>
        <rFont val="Tahoma"/>
        <family val="2"/>
      </rPr>
      <t xml:space="preserve">1. Se elaboró el cronograma para revisión y entrega de las herramientas metodológicas para la actualización de los riesgos de gestión del Canal. 
2. Se realizaron las reuniones correspondientes con los procesos misionales (a excepción del proceso de producción de televisión con el cual no ha sido posible agendar cita) y se dejaron las actas firmadas por las partes con los compromisos de actualización de los Riesgos.
</t>
    </r>
    <r>
      <rPr>
        <b/>
        <sz val="10"/>
        <color theme="1"/>
        <rFont val="Tahoma"/>
        <family val="2"/>
      </rPr>
      <t xml:space="preserve">Análisis OCI: </t>
    </r>
    <r>
      <rPr>
        <sz val="10"/>
        <color theme="1"/>
        <rFont val="Tahoma"/>
        <family val="2"/>
      </rPr>
      <t xml:space="preserve">Se verifican los soportes remitidos observando que se cuenta con un cronograma para los procesos Diseño y creación de contenidos, Emisión de contenidos, Comercialización (Nuevos negocios), Producción de Televisión y Comercialización, así como las actas que dan cumplimiento a las fechas programadas excepto para el proceso Producción de Televisión cuya agenda no ha podido concretarse según reporte de Planeación; sin embargo, no se observan los procesos de Gestión financiera y facturación, Gestión Jurídica y Contractual, Gestión de recursos y administración de la información, Gestión de Talento Humano, Servicio al Ciudadano y Defensor del Televidente y Control, Seguimiento y Evaluación en el cronograma para efectuar las mesas de trabajo con lo que se dé cumplimiento a las acciones planteadas, por lo que la acción se califica con alerta </t>
    </r>
    <r>
      <rPr>
        <b/>
        <sz val="10"/>
        <color theme="1"/>
        <rFont val="Tahoma"/>
        <family val="2"/>
      </rPr>
      <t>"Incumplida"</t>
    </r>
    <r>
      <rPr>
        <sz val="10"/>
        <color theme="1"/>
        <rFont val="Tahoma"/>
        <family val="2"/>
      </rPr>
      <t>. Se recomienda al área verificar los tiempos establecidos y las acciones planteadas con el fin de efectuar las modificaciones y/o ampliación de tiempos de terminación a que haya lugar, teniendo en cuenta la circular No.020 "Formulación, modificación y seguimiento a Planes de Mejoramiento" expedida el 6 de noviembre de 2018.</t>
    </r>
  </si>
  <si>
    <t>1. Acta de comité Institucional de Gestión y Desempeño del 20-12-2018 y presentación realizada en dicha instancia.</t>
  </si>
  <si>
    <r>
      <rPr>
        <b/>
        <sz val="10"/>
        <color theme="1"/>
        <rFont val="Tahoma"/>
        <family val="2"/>
      </rPr>
      <t xml:space="preserve">Respuesta Prod: </t>
    </r>
    <r>
      <rPr>
        <sz val="10"/>
        <color theme="1"/>
        <rFont val="Tahoma"/>
        <family val="2"/>
      </rPr>
      <t xml:space="preserve">Desde la coordinación de producción realizamos una reorganización de equipos y aprovechamos la situación para capacitar con el ejemplo vivo de cómo es el procedimiento para hacer traslados o movimientos de equipos. Se capacitaron a la auxiliar de producción, la asistente de la coordinación y productoras líderes de proyectos. Este traslado y capacitación tuvo lugar el 23 de agosto de 2018. 
</t>
    </r>
    <r>
      <rPr>
        <b/>
        <sz val="10"/>
        <color theme="1"/>
        <rFont val="Tahoma"/>
        <family val="2"/>
      </rPr>
      <t xml:space="preserve">Análisis OCI: </t>
    </r>
    <r>
      <rPr>
        <sz val="10"/>
        <color theme="1"/>
        <rFont val="Tahoma"/>
        <family val="2"/>
      </rPr>
      <t xml:space="preserve">Se evidencia acta del día 23 de agosto de 2018 en la que se capacitó en un ejercicio práctico sobre el procedimiento de traslado de equipos de computo a los integrantes de la coordinación de producción (productoras, auxiliar, asistente y profesional) en cumplimiento de la capacitación semestral pendiente (planteada en el punto No.3), sin embargo, se evidencia que aún no se ha llevado a cabo la actualización del inventario en lo corrido del segundo semestre del año. Teniendo en cuenta la meta planteada de cumplimiento de las actividades, se califica la acción con una alerta de </t>
    </r>
    <r>
      <rPr>
        <b/>
        <sz val="10"/>
        <color theme="1"/>
        <rFont val="Tahoma"/>
        <family val="2"/>
      </rPr>
      <t xml:space="preserve">"Terminada" </t>
    </r>
    <r>
      <rPr>
        <sz val="10"/>
        <color theme="1"/>
        <rFont val="Tahoma"/>
        <family val="2"/>
      </rPr>
      <t xml:space="preserve">con un estado abierto, con el fin de validar la ejecución del inventario durante el segundo semestre de la vigencia. </t>
    </r>
  </si>
  <si>
    <t xml:space="preserve">No se remiten los soportes que den cumplimiento a la ejecución del inventario pendiente del seguimiento anterior. </t>
  </si>
  <si>
    <r>
      <t xml:space="preserve">Análisis OCI: </t>
    </r>
    <r>
      <rPr>
        <sz val="10"/>
        <color theme="1"/>
        <rFont val="Tahoma"/>
        <family val="2"/>
      </rPr>
      <t xml:space="preserve">Dado que no se remitió el reporte de avances de ejecución de las acciones propuestas por parte del proceso se mantiene el porcentaje de avance de ejecución del seguimiento anterior de </t>
    </r>
    <r>
      <rPr>
        <b/>
        <sz val="10"/>
        <color theme="1"/>
        <rFont val="Tahoma"/>
        <family val="2"/>
      </rPr>
      <t>"Terminada Extemporánea"</t>
    </r>
    <r>
      <rPr>
        <sz val="10"/>
        <color theme="1"/>
        <rFont val="Tahoma"/>
        <family val="2"/>
      </rPr>
      <t xml:space="preserve">, así como el estado de </t>
    </r>
    <r>
      <rPr>
        <b/>
        <sz val="10"/>
        <color theme="1"/>
        <rFont val="Tahoma"/>
        <family val="2"/>
      </rPr>
      <t>"Abierta"</t>
    </r>
    <r>
      <rPr>
        <sz val="10"/>
        <color theme="1"/>
        <rFont val="Tahoma"/>
        <family val="2"/>
      </rPr>
      <t xml:space="preserve"> toda vez que no es posible verificar la ejecución del inventario sobre el segundo semestre de la vigencia 2018. Se recomienda al área ejecutar las actividades que permitan darle cierre a la acción. </t>
    </r>
  </si>
  <si>
    <t xml:space="preserve">1. Correo electrónico
2. Acta de reunión </t>
  </si>
  <si>
    <r>
      <rPr>
        <b/>
        <sz val="10"/>
        <color theme="1"/>
        <rFont val="Tahoma"/>
        <family val="2"/>
      </rPr>
      <t xml:space="preserve">Reporte Planeación: </t>
    </r>
    <r>
      <rPr>
        <sz val="10"/>
        <color theme="1"/>
        <rFont val="Tahoma"/>
        <family val="2"/>
      </rPr>
      <t xml:space="preserve">En el mes de diciembre se realizó el comité Institucional de Gestión y Desempeño en el cual se presentaron los resultados de los autodiagnósticos de las políticas operativas del modelo presentando los resultados de la gestión institucional del año 2018 tomando como base los avances alcanzados en el primer semestre del año haciendo la presentación de los resultados consolidados. </t>
    </r>
    <r>
      <rPr>
        <b/>
        <sz val="10"/>
        <color theme="1"/>
        <rFont val="Tahoma"/>
        <family val="2"/>
      </rPr>
      <t xml:space="preserve">
Análisis OCI: </t>
    </r>
    <r>
      <rPr>
        <sz val="10"/>
        <color theme="1"/>
        <rFont val="Tahoma"/>
        <family val="2"/>
      </rPr>
      <t xml:space="preserve"> Revisando los soportes remitidos de cumplimiento de las acciones planteadas se observó que no se cuenta con el documento que tiene los lineamientos sobre los mecanismos de autoevaluación, respecto a la acción No.2 no se elaboraron las herramientas para el registro de los resultados, sin embargo, se adoptaron los formatos construidos y suministrados como Herramientas de autodiagnóstico por el DAFP y aplicados para 15 políticas operativas correspondientes a las 7 dimensiones del Modelo Integrado de Planeación y Gestión - MIPG, frente a las acciones No.3 y No.5 se evidencia la socialización de los resultados en la Reunión Extraordinaria Comité Institucional de Gestión y Desempeño del 20 de diciembre de 2018 mediante Acta No. 003 de 2018, así como la publicación del "INFORME CONSOLIDADO SOBRE LOS RESULTADOS DE LA APLICACIÓN DE LA HERRAMIENTA DE AUTODIAGNÓSTICOS" en el botón de transparencia de la página web del Canal en el numeral 6.3. Si bien, se han adelantado las acciones planteadas en el Plan de Mejoramiento, a la fecha de corte no se encuentran publicadas las herramientas utilizadas para recolección de información. El área no remite evidencias de cumplimiento para la acción No.4. 
Teniendo en cuenta lo anterior, se califica con alerta </t>
    </r>
    <r>
      <rPr>
        <b/>
        <sz val="10"/>
        <color theme="1"/>
        <rFont val="Tahoma"/>
        <family val="2"/>
      </rPr>
      <t>"Incumplida"</t>
    </r>
    <r>
      <rPr>
        <sz val="10"/>
        <color theme="1"/>
        <rFont val="Tahoma"/>
        <family val="2"/>
      </rPr>
      <t>. Se recomienda al área verificar los tiempos establecidos y las acciones planteadas con el fin de efectuar las modificaciones y/o ampliación de tiempos de terminación a que haya lugar, teniendo en cuenta la circular No.020 "Formulación, modificación y seguimiento a Planes de Mejoramiento" expedida el 6 de noviembre de 2018.</t>
    </r>
  </si>
  <si>
    <r>
      <t xml:space="preserve">Reporte Planeación: </t>
    </r>
    <r>
      <rPr>
        <sz val="10"/>
        <color theme="1"/>
        <rFont val="Tahoma"/>
        <family val="2"/>
      </rPr>
      <t xml:space="preserve">Para el ejercicio de autoevaluación se adelantaron los ejercicios de autodiagnósticos de las políticas operativas del Modelo Integrado de Planeación y Gestión - MIPG, a través de las cuales fue posible hacer el análisis de la gestión institucional y su avance teniendo en cuenta las políticas y directrices normativas correspondientes. 
</t>
    </r>
    <r>
      <rPr>
        <b/>
        <sz val="10"/>
        <color theme="1"/>
        <rFont val="Tahoma"/>
        <family val="2"/>
      </rPr>
      <t xml:space="preserve">Análisis OCI: </t>
    </r>
    <r>
      <rPr>
        <sz val="10"/>
        <color theme="1"/>
        <rFont val="Tahoma"/>
        <family val="2"/>
      </rPr>
      <t xml:space="preserve">Se verifican los soportes remitidos evidenciando que en lo referente a la acción No.1 no se remiten soportes del documento con los lineamientos sobre los mecanismos de autoevaluación, respecto a la acción No.2 no se elaboraron las herramientas para el registro de los resultados, sin embargo, se adoptaron los formatos construidos y suministrados como Herramientas de autodiagnóstico por el DAFP y aplicados para 15 políticas operativas correspondientes a las 7 dimensiones del Modelo Integrado de Planeación y Gestión - MIPG y por último, respecto a la acción No.3 se evidencia la socialización de los resultados en la Reunión Extraordinaria Comité Institucional de Gestión y Desempeño del 20 de diciembre de 2018 mediante Acta No. 003 de 2018, así como la publicación del "INFORME CONSOLIDADO SOBRE LOS RESULTADOS DE LA APLICACIÓN DE LA HERRAMIENTA DE AUTODIAGNÓSTICOS" en el botón de transparencia de la página web del Canal en el numeral 6.3. Si bien se han adelantado las acciones planteadas en el Plan de Mejoramiento a la fecha de corte no se encuentran publicadas las herramientas utilizadas para recolección de información. 
Teniendo en cuenta que la fecha de terminación era el 31 de agosto de 2018, la acción se califica con alerta </t>
    </r>
    <r>
      <rPr>
        <b/>
        <sz val="10"/>
        <color theme="1"/>
        <rFont val="Tahoma"/>
        <family val="2"/>
      </rPr>
      <t>"Incumplida"</t>
    </r>
    <r>
      <rPr>
        <sz val="10"/>
        <color theme="1"/>
        <rFont val="Tahoma"/>
        <family val="2"/>
      </rPr>
      <t xml:space="preserve">. Se recomienda al área que se adelanten las actividades pertinentes que den cumplimiento a las acciones planteadas en el Plan de Mejoramiento. 
</t>
    </r>
  </si>
  <si>
    <t xml:space="preserve">1. Elaboración del SIC, plan de emergencias y programa de limpieza 
2. Recomendación Aprobación del documento SIC por comité SIG, plan de emergencias y programa de limpieza 
3. Recomendación Publicación en intranet SIC, plan de emergencias y programa de limpieza. </t>
  </si>
  <si>
    <t>Por lo anterior, y de conformidad con la acción establecida, se reconocen los avances que se han venido efectuando por el área en la obtención de los resultados del monitoreo ambiental, sin embargo, a la fecha de corte del seguimiento esta no cumple con la meta indicada de contar con el "Diagnóstico del Archivo Distrital", dejando como resultado la calificación de la acción con una alerta de "Incumplida".</t>
  </si>
  <si>
    <t>1. Comunicación recibida por el Archivo Distrital.</t>
  </si>
  <si>
    <t>1. Documento revisado y aprobado por el Subdirector Administrativo.
2. Documento enviado a planeación para su publicación.</t>
  </si>
  <si>
    <t>1. Correos de reportes diarios sobre los avances de desarrollo del convenio interadministrativo.</t>
  </si>
  <si>
    <t>1. Se ajusto el documento de requerimientos técnicos para la contratación en almacenamiento y custodia documental.</t>
  </si>
  <si>
    <t>1. Actas de capacitaciones y asesorías a las áreas.</t>
  </si>
  <si>
    <t>1. Ajustes al Instructivo para elaboración de Notas a los E.F.                            
2. Publicación Intranet Instructivo Elaboración de EF 01.10.18.                             
3. AGFF-CO-IN-004 INSTRUCTIVO PARA LA ELABORACIÓN DE LAS NOTAS Y REVELACIONES DE LOS ESTADOS FINANCIEROS.</t>
  </si>
  <si>
    <r>
      <rPr>
        <b/>
        <sz val="10"/>
        <color theme="1"/>
        <rFont val="Tahoma"/>
        <family val="2"/>
      </rPr>
      <t>Reporte Financiera:</t>
    </r>
    <r>
      <rPr>
        <sz val="10"/>
        <color theme="1"/>
        <rFont val="Tahoma"/>
        <family val="2"/>
      </rPr>
      <t xml:space="preserve"> En referencia a la observación de los parámetros adecuados para las Notas y Revelaciones a los Estados Financieros, se detalla gestiones para la actualización del Instructivo para la Elaboración de Notas y Revelaciones de los Estados Financieros, de acuerdo a la necesidad de incluir lo referente a la Resolución 182 de 2017.
</t>
    </r>
    <r>
      <rPr>
        <b/>
        <sz val="10"/>
        <color theme="1"/>
        <rFont val="Tahoma"/>
        <family val="2"/>
      </rPr>
      <t xml:space="preserve">
Análisis OCI:</t>
    </r>
    <r>
      <rPr>
        <sz val="10"/>
        <color theme="1"/>
        <rFont val="Tahoma"/>
        <family val="2"/>
      </rPr>
      <t xml:space="preserve"> Verificada la información suministrada por la Subdirección Financiera para la acción formulada se evidenciaron los ajustes al instructivo AGFF-CO-IN-004 INSTRUCTIVO PARA LA ELABORACIÓN DE LAS NOTAS Y REVELACIONES DE LOS ESTADOS FINANCIEROS, en su versión No. 2 del  01/10/2018. De acuerdo a lo anterior la acción queda con estado </t>
    </r>
    <r>
      <rPr>
        <b/>
        <sz val="10"/>
        <color theme="1"/>
        <rFont val="Tahoma"/>
        <family val="2"/>
      </rPr>
      <t>"Terminada"</t>
    </r>
    <r>
      <rPr>
        <sz val="10"/>
        <color theme="1"/>
        <rFont val="Tahoma"/>
        <family val="2"/>
      </rPr>
      <t xml:space="preserve">. </t>
    </r>
  </si>
  <si>
    <t>1. AGFF-CO-PD-001  ESTADOS FINANCIEROS.                                       
2. Correo de actualización - Procedimiento.</t>
  </si>
  <si>
    <r>
      <t xml:space="preserve">1. </t>
    </r>
    <r>
      <rPr>
        <sz val="9"/>
        <color rgb="FF000000"/>
        <rFont val="Tahoma"/>
        <family val="2"/>
      </rPr>
      <t xml:space="preserve">Realizar la verificación trimestral de la totalidad de documentos
</t>
    </r>
    <r>
      <rPr>
        <b/>
        <sz val="9"/>
        <color rgb="FF000000"/>
        <rFont val="Tahoma"/>
        <family val="2"/>
      </rPr>
      <t>2.</t>
    </r>
    <r>
      <rPr>
        <sz val="9"/>
        <color rgb="FF000000"/>
        <rFont val="Tahoma"/>
        <family val="2"/>
      </rPr>
      <t xml:space="preserve"> Foliación de los expedientes contractuales.</t>
    </r>
  </si>
  <si>
    <t>Henry Beltrán</t>
  </si>
  <si>
    <t>1. Acta de reunión de fecha 06 de diciembre de 2018.</t>
  </si>
  <si>
    <t>1. Cuadros en el cual se relacionan el tipo de documento,  No. del contrato, contratista, fecha de suscripción del documento y fecha de publicación en el SECOP</t>
  </si>
  <si>
    <t>1. Memorando con radicado 3577 del 31 de diciembre de 2018 con sus respectivos anexos</t>
  </si>
  <si>
    <t>1. Acta de reunión de fecha 03 de diciembre de 2018
2. Acta de reunión de fecha 28 de noviembre de 2018</t>
  </si>
  <si>
    <t xml:space="preserve">1. Acta suscrita por los abogados de la Coordinación Jurídica, en la cual se deja la evidencia que se realizó la revisión de los expedientes contractuales dela vigencia 2017. </t>
  </si>
  <si>
    <t>1. Acta de reunión de fecha 06 de diciembre de 2018</t>
  </si>
  <si>
    <t xml:space="preserve">
1. Memorando con radicado 3577 del 31 de diciembre de 2018 con sus respectivos anexos </t>
  </si>
  <si>
    <t>1. Respuesta de la Veeduría
2. Acta de reunión con el asesor de la Veeduría</t>
  </si>
  <si>
    <t xml:space="preserve">Informe de Auditoria Nuevos Negocios. 2017 </t>
  </si>
  <si>
    <t>Al verificar la documentación puesta en conocimiento de la OCI, así como el reporte del área de nuevos negocios entorno a la planeación estratégica se pudo establecer que Canal Capital no ha realizado la incorporación de la temática de nuevos negocios en la planeación estratégica de la entidad, incumpliéndose lo establecido por la Junta Administradora Regional mediante en el Acuerdo 004 de2016.</t>
  </si>
  <si>
    <t xml:space="preserve"> Al verificar el informe puesto a disposición de la OCI se pudo establecer que la entidad no cuenta con metas e indicadores que permitan evidenciar el avance en la implementación de los siguientes compromisos establecidos por la Junta Administradora Regional mediante el Acuerdo 004:
• Asesoría e implementación en materia de publicidad, comercialización, mercadeo de espacios (en medios ATL, BTL y digitales) manejo de imagen, posicionamiento institucional y de marca en medios de comunicación.
• Divulgación y/o distribución de contenidos audiovisuales
• Preproducción, producción y postproducción de material audiovisual, contenidos digitales, convergentes, multiplataforma y multimedia.
• Apoyo logístico y/o de capacitación para la preproducción, producción y postproducción de eventos.
• Evaluación y análisis de información propia o de terceros como resultado del procesamiento de datos de plataformas BIG DATA o similares.
</t>
  </si>
  <si>
    <t>Al verificar la información puesta a disposición de la OCI se pudo establecer que la entidad no ha realizado estudio o implementado otro tipo de metodologías que permitan determinar la cantidad de personal necesario para la eficiente realización de las tareas que se originan con ocasión de las nuevas funciones asignadas por la Junta Administradora Regional mediante el Acuerdo 004 de 2016, así como de las demás áreas de la entidad con las cuales interactúa.</t>
  </si>
  <si>
    <t>De conformidad con los documentos puestos en conocimiento de la OCI, se pudo establecer que con ocasión de la gestión de nuevos negocios la entidad no realiza un seguimiento o evaluación al final de la prestación del servicio. Situación por la cual no es posible evidenciar el mejoramiento continuo y posiblemente no identificar acciones de mejora.</t>
  </si>
  <si>
    <t xml:space="preserve">De conformidad con los documentos puestos en conocimiento de la OCI, se pudo establecer Canal Capital plantea como ventaja competitiva el hecho de ser una empresa industrial y comercial del estado, situación por la cual puede suscribir contratos interadministrativos directos con las otras entidades estatales, sin necesidad de ir a convocatoria pública.
No obstante, no se cuenta con una estrategia o concepto que le permita a la entidad dar cuenta de la gestión de nuevos negocios en época de ley de garantías, ya que tal época, esta condición no sería una ventaja sino una desventaja frente a la competencia del canal (privados).
</t>
  </si>
  <si>
    <t>De conformidad con el análisis de la información puesta en conocimiento de la OCI no es posible establecer la forma como la entidad establece los gastos de administración o el FEE asociado a la gestión de los contratos que se suscriben en el Marco de los nuevos negocios establecidos en el Acuerdo 004 de 2016, no se evidencia la existencia de una metodología para establecer el porcentaje que la entidad debe cobrar.</t>
  </si>
  <si>
    <t xml:space="preserve">Con relación al FEE que es planteado en las propuestas y negociaciones previas para la suscripción de los contratos de los nuevos negocios de la entidad, de conformidad con los documentos puestos en conocimiento de la OCI, no se pudo establecer su registro en el marco de las minutas de siete (7) de los once (11) contratos analizados, </t>
  </si>
  <si>
    <t xml:space="preserve">De conformidad con los expedientes contractuales puestos en conocimiento de la OCI se pudo establecer que solamente en cuatro (4) de los once (11) contratos de la muestra se evidencia copia de informes de supervisión, aunque con observaciones, situación que hace imposible determinar de manera parcial o total el cumplimiento de las obligaciones y compromisos a cargo de las partes de la relación contractual.
Si bien es cierto la actuación de Canal Capital en el marco de los contratos objeto de este análisis corresponde a la de ejecutor, es pertinente que en el expediente contractual que reposa en la entidad se cuente con la copia de estos documentos debidamente avalados por el supervisor que para el efecto ha sido designado.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</si>
  <si>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</si>
  <si>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</si>
  <si>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Al revisar los documentos contractuales y de ejecución suministrados por el área de nuevos negocios, no es posible determinar cómo se incorporan los costos y gastos efectuados por el área de nuevos negocios para garantizar el cumplimiento de los contratos celebrados.</t>
  </si>
  <si>
    <t>El no tener en cuenta los costos promedios de la contratación de personal del área, el costeo e incorporación de las actividades que desarrollan las áreas que dan soporte a la gestión y el costeo e incorporación de los costos indirectos en los cuales incurre el Canal Capital para que los contratistas de nuevos negocios, así como los de los grupos de apoyo puedan realizar su actividad, puede afectar directamente el valor del FEE que se ha cobrado en los contratos firmados, al punto de tener un FEE sobrevalorado.</t>
  </si>
  <si>
    <t>Falta de inicio del trámite de inclusión de indicadores de gestión que actualmente se llevan en Nuevos Negocios.</t>
  </si>
  <si>
    <t>Teniendo en cuenta que Nuevos Negocios ha venido desarrollando sus actividades de forma progresiva, por ser un procedimiento experimental, la misma experiencia ha arrojado la información relacionada con la cantidad de personal que requiere cada contrato, por lo que no se ha requerido hasta la fecha, una metodología que establezca el personal necesario.</t>
  </si>
  <si>
    <t>No contar con una estrategia o concepto que le permita al Canal dar cuenta de la gestión de Nuevos Negocios en época de ley de garantías.</t>
  </si>
  <si>
    <t>No existe un instructivo que permita dejar la trazabilidad del ejercicio donde se establezcan los gastos de administración o el Fee asociado a la gestión de los contratos.</t>
  </si>
  <si>
    <t>Muchos de los clientes solicitan excluir el Fee de la minuta.</t>
  </si>
  <si>
    <t>Los contratos interadministrativos no exigían los informes de supervisión, de allí que no se evidenciaran en los expedientes de la muestra.</t>
  </si>
  <si>
    <t>El acta de liquidación, al ser un acto bilateral, requiere el acuerdo de voluntades de ambas partes y el Canal depende de la gestión de sus clientes sobre el particular.</t>
  </si>
  <si>
    <t>No existe instructivo alguno que permita establecer cómo se debe llevar el control al interior de Nuevos Negocios en relación con la forma de presentar el ingreso discriminando el Fee y el IVA del Fee.</t>
  </si>
  <si>
    <t>Por ser un proyecto en construcción no se había elaborado un instructivo que permita dejar la trazabilidad del ejercicio donde se establecen los gastos de administración o el Fee asociado a la gestión de los contratos.</t>
  </si>
  <si>
    <t>Incluir a Nuevos Negocios en el Sistema Integrado de Gestión.
1. Incluir a Nuevos Negocios en el proceso de comercialización y hacerlo visible dentro de la caracterización respectiva.
2. Definir indicadores y riesgos del proceso.
3. Actualizar la caracterización del proceso de comercialización indicando que la venta de BTL va ligada a la producción audiovisual en la mayoría de los casos.</t>
  </si>
  <si>
    <t>Oficializar los indicadores de gestión con periodicidad trimestral de Nuevos Negocios.</t>
  </si>
  <si>
    <t>1. Documentar la metodología que permita establecer la cantidad de personal requerido para cada contrato (por ejemplo, mínimo un ejecutivo de cuenta y un productor logístico dedicado ciento por ciento a los proyectos).
2. Implementar la metodología.</t>
  </si>
  <si>
    <t>Reuniones semestrales de retroalimentación de presentación de las acciones de mejoramiento de los eventos.</t>
  </si>
  <si>
    <t>Incluir en el procedimiento las fechas máximas para suscribir contratos interadministrativos  y con proveedores cuando se acerque el periodo de Ley de Garantías.</t>
  </si>
  <si>
    <t>1. Documentar un instructivo para incluir los costos y gastos incurridos para la determinación del Fee.
2. Adoptar el instructivo</t>
  </si>
  <si>
    <t>Modificar el procedimiento para incluir el Fee en los contratos.</t>
  </si>
  <si>
    <t>Incluir en los cuadros de control la Desagregación del Fee más IVA, el IVA del Fee y el  Fee sin IVA.</t>
  </si>
  <si>
    <t>Actividades realizadas / Actividades programadas.</t>
  </si>
  <si>
    <t>Un (1) documento de metodología implementado.</t>
  </si>
  <si>
    <t>Actas de reunión/2</t>
  </si>
  <si>
    <t>Un (1) procedimiento actualizado</t>
  </si>
  <si>
    <t>Un (1) instructivo/1</t>
  </si>
  <si>
    <t>Informes de supervisión o ejecución finales/No. de contratos de Nuevos Negocios</t>
  </si>
  <si>
    <t>Contratos interadministrativos terminados/Solicitudes de liquidación enviadas.</t>
  </si>
  <si>
    <t>Cuadros de control desagregados/No. de contratos interadministrativos</t>
  </si>
  <si>
    <t>Un (1) Instructivo/1</t>
  </si>
  <si>
    <t>Un (1) Instructivo</t>
  </si>
  <si>
    <t>90% de los contratos liquidados</t>
  </si>
  <si>
    <t>100% de los cuadros de control con el fee desagregado</t>
  </si>
  <si>
    <t xml:space="preserve">Expedientes de Nuevos Negocios actualizados. </t>
  </si>
  <si>
    <t>Coordinadora de Nuevos Negocios</t>
  </si>
  <si>
    <t xml:space="preserve">No se remiten soportes de ejecución de las acciones por parte del área </t>
  </si>
  <si>
    <t>1. Conformar un (1) equipo de trabajo transversal a las siete (7) dimensiones del Modelo Integrado de Planeación y Gestión, MIPG teniendo en cuenta lo establecido en el artículo 6 de la Resolución interna 040 de 2018, en especial lo establecido en el parágrafo 4 del mismo.</t>
  </si>
  <si>
    <t>1. Ajustes al Instructivo para elaboración de Notas a los E.F.                            2. Publicación Intranet Instructivo Elaboración de EF 01.10.18.                             3. AGFF-CO-IN-004 INSTRUCTIVO PARA LA ELABORACIÓN DE LAS NOTAS Y REVELACIONES DE LOS ESTADOS FINANCIEROS.</t>
  </si>
  <si>
    <r>
      <rPr>
        <b/>
        <sz val="10"/>
        <color theme="1"/>
        <rFont val="Tahoma"/>
        <family val="2"/>
      </rPr>
      <t>Reporte Financiera:</t>
    </r>
    <r>
      <rPr>
        <sz val="10"/>
        <color theme="1"/>
        <rFont val="Tahoma"/>
        <family val="2"/>
      </rPr>
      <t xml:space="preserve"> En referencia a la observación de los parámetros adecuados para las Notas y Revelaciones a los Estados Financieros, se detalla gestiones para la actualización del Instructivo para la Elaboración de Notas y Revelaciones de los Estados Financieros, de acuerdo a la necesidad de incluir lo referente a la Resolución 182 de 2017.
</t>
    </r>
    <r>
      <rPr>
        <b/>
        <sz val="10"/>
        <color theme="1"/>
        <rFont val="Tahoma"/>
        <family val="2"/>
      </rPr>
      <t>Análisis OCI:</t>
    </r>
    <r>
      <rPr>
        <sz val="10"/>
        <color theme="1"/>
        <rFont val="Tahoma"/>
        <family val="2"/>
      </rPr>
      <t xml:space="preserve"> Verificada la información suministrada por la Subdirección Financiera para la acción formulada se evidenciaron los ajustes al instructivo AGFF-CO-IN-004 INSTRUCTIVO PARA LA ELABORACIÓN DE LAS NOTAS Y REVELACIONES DE LOS ESTADOS FINANCIEROS, en su versión No. 2 del  01/10/2018. De acuerdo a lo anterior la acción se da por </t>
    </r>
    <r>
      <rPr>
        <b/>
        <sz val="10"/>
        <color theme="1"/>
        <rFont val="Tahoma"/>
        <family val="2"/>
      </rPr>
      <t>"Terminada Extemporánea"</t>
    </r>
    <r>
      <rPr>
        <sz val="10"/>
        <color theme="1"/>
        <rFont val="Tahoma"/>
        <family val="2"/>
      </rPr>
      <t>.</t>
    </r>
  </si>
  <si>
    <t>1. AGFF-CO-PD-001  ESTADOS FINANCIEROS.                                  
2. Correo de actualización - Procedimiento.</t>
  </si>
  <si>
    <t>1. Correo envío Memorando 2661.
2. Memorando 2661 Información Referente Avalúo Bienes Canal Capital Debilidad 8 Plan de Mejoramiento.
3. Correo envío Memorando 3241.
4. Memorando 3241 - compromiso comité.
5. Memorando 3252 Informe avalúos de equipos Canal.
6. Memorando 3463.  Alcance al Memorando 3252 Compromiso Acta 002 de 2018.
7. Memorando 3509 - Alcance memo 3252.</t>
  </si>
  <si>
    <t>1. Citación Comité Técnico de sostenibilidad 07.11.2018.                                    
2. Acta No 002 de 2018 Comité técnico de sostenibilidad 07.11.2018.                    
3.Acta de reunión Comité Técnico de Sostenibilidad 07.11.2018.                             
4. Correo normatividad concepto técnico avalúo de bienes.                                  
5. Memorando 3241 - compromiso comité.                                     
6.Memorando 3252 Informe avalúos de equipos Canal.                                  
7. Memorando 3463.  
8. Alcance al Memorando 3252 Compromiso Acta 002 de 2018.- Alcance memo 3252.</t>
  </si>
  <si>
    <t xml:space="preserve">1. Correos electrónicos en los cuales consta la trazabilidad de la solicitud, creación y ajuste a la comunicación. </t>
  </si>
  <si>
    <t>Se cumplió con las actividades contempladas.</t>
  </si>
  <si>
    <t xml:space="preserve">1. Correos electrónicos de la citación a las mesas y el acta de reunión. </t>
  </si>
  <si>
    <t>1. Correo electrónico
2. Diapositivas 
3. Acta del comité Directivo</t>
  </si>
  <si>
    <r>
      <rPr>
        <b/>
        <sz val="10"/>
        <color theme="1"/>
        <rFont val="Tahoma"/>
        <family val="2"/>
      </rPr>
      <t>Reporte Financiera:</t>
    </r>
    <r>
      <rPr>
        <sz val="10"/>
        <color theme="1"/>
        <rFont val="Tahoma"/>
        <family val="2"/>
      </rPr>
      <t xml:space="preserve"> En relación a la necesidad de detallar el flujo de información de las demás áreas hacia contabilidad, se detalla en la pestaña denominada "ANEXO1", donde se discrimina la documentación que es un insumo para la Contabilidad del Canal y la manera como se registra en el Software Contable; de manera tal, que sea posible realizar el cierre integral de la vigencia.
</t>
    </r>
    <r>
      <rPr>
        <b/>
        <sz val="10"/>
        <color theme="1"/>
        <rFont val="Tahoma"/>
        <family val="2"/>
      </rPr>
      <t xml:space="preserve">
Análisis OCI:</t>
    </r>
    <r>
      <rPr>
        <sz val="10"/>
        <color theme="1"/>
        <rFont val="Tahoma"/>
        <family val="2"/>
      </rPr>
      <t xml:space="preserve"> Se evidencio cumplimiento de formulado en la acción con la actualización realizada al procedimiento  AGFF-CO-PD-001  ESTADOS FINANCIEROS en su "ANEXO1", donde se discrimina la documentación que es un insumo para la Contabilidad del Canal y la manera como se registra en el Software Contable.  De acuerdo a lo anterior la acción se da por </t>
    </r>
    <r>
      <rPr>
        <b/>
        <sz val="10"/>
        <color theme="1"/>
        <rFont val="Tahoma"/>
        <family val="2"/>
      </rPr>
      <t>"Terminada"</t>
    </r>
    <r>
      <rPr>
        <sz val="10"/>
        <color theme="1"/>
        <rFont val="Tahoma"/>
        <family val="2"/>
      </rPr>
      <t>.</t>
    </r>
  </si>
  <si>
    <t>1. AGFF-CO-PD-001  ESTADOS FINANCIEROS.                                        
2. Correo de actualización - Procedimiento.                                                        
3. Publicación Procedimientos Sub Financiera - Política Financiera y formatos de conciliación.                                                                                                
4. AGFF-PO-001 POLITICA FINANCIERA</t>
  </si>
  <si>
    <r>
      <rPr>
        <b/>
        <sz val="10"/>
        <color theme="1"/>
        <rFont val="Tahoma"/>
        <family val="2"/>
      </rPr>
      <t>Reporte Financiera:</t>
    </r>
    <r>
      <rPr>
        <sz val="10"/>
        <color theme="1"/>
        <rFont val="Tahoma"/>
        <family val="2"/>
      </rPr>
      <t xml:space="preserve"> En referencia a la necesidad de contar con un lineamiento claro sobre la divulgación de los Estados Financieros, se realizó la actualización al Procedimiento de Estados Financieros, donde se menciona la periodicidad de publicación y además, se realizó la actualización a la Política Financiera en referencia al normograma, donde se cita la periodicidad de la divulgación de Estados Financieros.
</t>
    </r>
    <r>
      <rPr>
        <b/>
        <sz val="10"/>
        <color theme="1"/>
        <rFont val="Tahoma"/>
        <family val="2"/>
      </rPr>
      <t xml:space="preserve">
Análisis OCI:</t>
    </r>
    <r>
      <rPr>
        <sz val="10"/>
        <color theme="1"/>
        <rFont val="Tahoma"/>
        <family val="2"/>
      </rPr>
      <t xml:space="preserve"> Verificada la información remitida por la Subdirección Financiera para esta acción se evidencia actualización de la política Financiera del Canal, cuya aprobación es del 05/10/2018 en la cual se indica la periodicidad de la divulgación de Estados Financieros, parte de la acción que se encontraba pendiente al seguimiento anterior. Por lo anterior la acción queda con estado </t>
    </r>
    <r>
      <rPr>
        <b/>
        <sz val="10"/>
        <color theme="1"/>
        <rFont val="Tahoma"/>
        <family val="2"/>
      </rPr>
      <t>"Terminada"</t>
    </r>
    <r>
      <rPr>
        <sz val="10"/>
        <color theme="1"/>
        <rFont val="Tahoma"/>
        <family val="2"/>
      </rPr>
      <t xml:space="preserve">. </t>
    </r>
  </si>
  <si>
    <t xml:space="preserve">En referencia a la  necesidad de actualizar la política financiera, procedimientos de Estados Financieros, de tesorería y cartera en su parte normativa, tales como la Resolución 414 de 2014 y la Resolución 193 de 2016 entre otras normas expedidas por la Contaduría General de la Nación, se procedió a realizar dicha labor en cada uno de los procedimientos de la Subdirección Financiera, tales como:                                                                                 1. AGFF-PP-PD-025 ELABORACIÓN, MODIFICACIÓN Y CIERRE PRESUPUESTAL.
2. AGFF-PP-PD-026 EJECUCIÓN PRESUPUESTAL.                                              
3. AGFF-TE-PD-026  ARQUEO DE CAJA MENOR.                                              
4. AGFF-TE-PD-031 OPERACIONES DE TESORERIA.                                          
5. AGFF-TE-PD-032 INVERSIONES DE TESORERÍA.                                             
6. AGFF-FA-PD-013 MANEJO DE CARTERA.                                                 
7. AGFF-FA-PD-014 ELABORACIÓN DE FACTURAS.                                  
8. AGFF-PO-001 POLITICA FINANCIERA.                                                                      
9. AGFF-CO-PD-001  ESTADOS FINANCIEROS. </t>
  </si>
  <si>
    <r>
      <t xml:space="preserve">Reporte Financiera: </t>
    </r>
    <r>
      <rPr>
        <sz val="10"/>
        <color theme="1"/>
        <rFont val="Tahoma"/>
        <family val="2"/>
      </rPr>
      <t>En correlación a la necesidad de contar con una directriz sobre el análisis, depuración y seguimiento de las cuentas contables, se determinó actualizar el Procedimiento de Estados Financieros, donde se realiza el análisis de los movimientos y saldos de las cuentas generadas en el Balance de Prueba, de manera mensual.</t>
    </r>
    <r>
      <rPr>
        <b/>
        <sz val="10"/>
        <color theme="1"/>
        <rFont val="Tahoma"/>
        <family val="2"/>
      </rPr>
      <t xml:space="preserve">
Análisis OCI:</t>
    </r>
    <r>
      <rPr>
        <sz val="10"/>
        <color theme="1"/>
        <rFont val="Tahoma"/>
        <family val="2"/>
      </rPr>
      <t xml:space="preserve"> Se evidencio cumplimiento de formulado en la acción sobre la necesidad de contar con una directriz sobre el análisis, depuración y seguimiento de las cuentas contables con la actualización de la política Financiera del Canal, cuya aprobación es del 05/10/2018.  De acuerdo a lo anterior la acción se da por </t>
    </r>
    <r>
      <rPr>
        <b/>
        <sz val="10"/>
        <color theme="1"/>
        <rFont val="Tahoma"/>
        <family val="2"/>
      </rPr>
      <t xml:space="preserve">"Terminada". </t>
    </r>
  </si>
  <si>
    <t>Nuevos Negocios empezó en 2016 como nueva área y está en proceso de inclusión al Sistema Integrado de Gestión.</t>
  </si>
  <si>
    <t>El seguimiento a la gestión de Nuevos Negocios no es posterior sino durante la ejecución de cada contrato, de allí que no se haga necesaria la evaluación final interna. Adicionalmente, nuestros clientes nos evalúan permanentemente; a ellos les entregamos un informe de ejecución final y ellos a su vez nos evalúan en su informe final de ejecución del contrato.</t>
  </si>
  <si>
    <t>Reunión semestral de retroalimentación</t>
  </si>
  <si>
    <t>Remitir a la Coordinación Jurídica para su archivo, los informes de supervisión o ejecución de los contratos.</t>
  </si>
  <si>
    <t xml:space="preserve">Solicitar de forma escrita a los clientes, la liquidación de los contratos interadministrativos. </t>
  </si>
  <si>
    <r>
      <rPr>
        <b/>
        <sz val="10"/>
        <color theme="1"/>
        <rFont val="Tahoma"/>
        <family val="2"/>
      </rPr>
      <t xml:space="preserve">Análisis OCI: </t>
    </r>
    <r>
      <rPr>
        <sz val="10"/>
        <color theme="1"/>
        <rFont val="Tahoma"/>
        <family val="2"/>
      </rPr>
      <t xml:space="preserve">Previa solicitud por memorando 3424 del día 21 de diciembre y radicado el 24 de diciembre, con reiteración vía correo electrónico del 16 enero de 2019, el Área de Nuevos Negocios no remite información de seguimiento y/o soportes. Por lo anterior se califica con alerta de </t>
    </r>
    <r>
      <rPr>
        <b/>
        <sz val="10"/>
        <color theme="1"/>
        <rFont val="Tahoma"/>
        <family val="2"/>
      </rPr>
      <t xml:space="preserve">"Sin Iniciar". </t>
    </r>
    <r>
      <rPr>
        <sz val="10"/>
        <color theme="1"/>
        <rFont val="Tahoma"/>
        <family val="2"/>
      </rPr>
      <t xml:space="preserve">Se recomienda al área iniciar la ejecución de las actividades pertinentes que permitan dar cumplimiento a las acciones planteadas. </t>
    </r>
  </si>
  <si>
    <t>No se presentaron evidencias para el corte septiembre-diciembre</t>
  </si>
  <si>
    <t xml:space="preserve">CERRADA </t>
  </si>
  <si>
    <t xml:space="preserve">1. CONSECUTIVO DE COMPROBANTES O.P DEL 01.09.2018 AL 31.12.2018
2. O.P 3859, O.P 3899, O.P 3939, O.P 3981, O.P 4021, O.P 4061, O.P 4101, O.P 4141, O.P 4181, O.P 4221, O.P 4261, O.P 4301, O.P 4347, O.P 4348, O.P 4467, O.P 4508, O.P 4588, O.P 4628, O.P 4668, O.P 4709, O.P 4749, O.P 4789, O.P 4849, O.P 4889, O.P 4969, O.P 5009, O.P 5049, O.P 5089, O.P 5129, O.P 5169, O.P 5209, O.P 5249, O.P 5336, O.P 5376, O.P 5416, O.P 5496, O.P 5536, O.P 5576, O.P 5616, O.P 5656, O.P 5696, O.P 5776, O.P 5856, O.P 5896, O.P 5935, O.P 5936, O.P 5976. </t>
  </si>
  <si>
    <r>
      <rPr>
        <b/>
        <sz val="10"/>
        <color theme="1"/>
        <rFont val="Tahoma"/>
        <family val="2"/>
      </rPr>
      <t xml:space="preserve">Reporte Financiera: </t>
    </r>
    <r>
      <rPr>
        <sz val="10"/>
        <color theme="1"/>
        <rFont val="Tahoma"/>
        <family val="2"/>
      </rPr>
      <t xml:space="preserve">De acuerdo a la Debilidad de falta de firmas en las órdenes de pago, se realiza revisión constante de las mismas, para mitigar el error presentado. 
</t>
    </r>
    <r>
      <rPr>
        <b/>
        <sz val="10"/>
        <color theme="1"/>
        <rFont val="Tahoma"/>
        <family val="2"/>
      </rPr>
      <t xml:space="preserve">Análisis OCI: </t>
    </r>
    <r>
      <rPr>
        <sz val="10"/>
        <color theme="1"/>
        <rFont val="Tahoma"/>
        <family val="2"/>
      </rPr>
      <t xml:space="preserve">Se realiza la verificación del listado de Órdenes de pago remitidos del 1 de septiembre al 31 de diciembre de 2018, del cual se tomó una muestra de 47 O.P las cuales fueron verificadas teniendo en cuenta la acción planteada, se observó que se viene dando cumplimiento en cuanto a la verificación y firmas de autorización respectivas. 
Por lo anterior, y teniendo en cuenta las fechas de ejecución, se califica la acción como </t>
    </r>
    <r>
      <rPr>
        <b/>
        <sz val="10"/>
        <color theme="1"/>
        <rFont val="Tahoma"/>
        <family val="2"/>
      </rPr>
      <t xml:space="preserve">"Terminada". </t>
    </r>
  </si>
  <si>
    <t xml:space="preserve">Se vienen adelantando las acciones de verificación y firmas respectivas. </t>
  </si>
  <si>
    <t>El área de recursos humanos adelanto las acciones propuestas en los tiempos establecidos, sin embargo al verificar la matriz de peligros, valoración de riesgos y elementos, Código AGTH-FT-044 que fue actualizada el 05 de diciembre de 2018 de conformidad con el mail enviado por planeación, se observó que los datos publicación no fueron actualizados por planeación, por lo anterior la acción queda abierta.</t>
  </si>
  <si>
    <t>1. Realizar reunión con el profesional de Seguridad y Salud en el Trabajo encargado del diligenciamiento del formato y la Profesional de Recursos Humanos encargada del proceso para definir los criterios de diligenciamiento del formato. 2. Realizar una revisión semestral del diligenciamiento de formato</t>
  </si>
  <si>
    <t>No se tuvieron en cuenta los plazos definidos por la resolución 1111 para el diseño del plan de trabajo anual.</t>
  </si>
  <si>
    <r>
      <t xml:space="preserve">Reporte Técnica: </t>
    </r>
    <r>
      <rPr>
        <sz val="10"/>
        <color theme="1"/>
        <rFont val="Tahoma"/>
        <family val="2"/>
      </rPr>
      <t xml:space="preserve">No realizan reporte.
</t>
    </r>
    <r>
      <rPr>
        <b/>
        <sz val="10"/>
        <color theme="1"/>
        <rFont val="Tahoma"/>
        <family val="2"/>
      </rPr>
      <t xml:space="preserve">Análisis OCI: </t>
    </r>
    <r>
      <rPr>
        <sz val="10"/>
        <color theme="1"/>
        <rFont val="Tahoma"/>
        <family val="2"/>
      </rPr>
      <t xml:space="preserve">A la fecha de seguimiento de la acción no se remiten los soportes con los que se pueda verificar el cumplimiento de la acción definida en el Plan de Mejoramiento y proceder a su cierre.
Por lo anterior, se mantiene la calificación del seguimiento anterior con alerta </t>
    </r>
    <r>
      <rPr>
        <b/>
        <sz val="10"/>
        <color theme="1"/>
        <rFont val="Tahoma"/>
        <family val="2"/>
      </rPr>
      <t xml:space="preserve">"Incumplida". </t>
    </r>
    <r>
      <rPr>
        <sz val="10"/>
        <color theme="1"/>
        <rFont val="Tahoma"/>
        <family val="2"/>
      </rPr>
      <t xml:space="preserve">Se recomienda al área revisar los soportes que se remiten con el fin de que se efectúen los ajustes necesarios y se de cumplimiento a la acción planteada. </t>
    </r>
  </si>
  <si>
    <t>A la fecha de seguimiento no se cuenta con una Matriz de Riesgos contractuales que apoye la identificación de riesgos en los diferentes procesos que adelanta el Canal.</t>
  </si>
  <si>
    <t xml:space="preserve">Se ajustaron los documentos relacionados con el proceso. </t>
  </si>
  <si>
    <t xml:space="preserve">Se ajusto la documentación relacionada con la parametrización de las notas a los estados financieros. Así mismo se evidencia su publicación en la intranet del Canal. </t>
  </si>
  <si>
    <r>
      <t xml:space="preserve">Reporte GD: </t>
    </r>
    <r>
      <rPr>
        <sz val="10"/>
        <color theme="1"/>
        <rFont val="Tahoma"/>
        <family val="2"/>
      </rPr>
      <t xml:space="preserve">El Sistema Interno de Gestión Documental tomó las medidas necesarias para atender esta recomendación, es por esto que se revisa la normatividad archivística referenciada por el Archivo Distrital de Bogotá para dar cumplimiento a la Política de Gestión Documental y se entrega una propuesta de la política a la líder de gestión documental el pasado 31 de Julio de 2018, con el fin de que sea verificada, ajustada y aprobada por el Subdirector Administrativo y ella como líder del proceso. Una vez se realizó estas actividades, el Subdirector Administrativo y la Líder de gestión documental revisan el documento y el mismo 31 de julio dan el aval y visto bueno de la propuesta presentada con el fin de actualizar la que se encuentra en la plataforma de la entidad, para realizar esta actividad se envía correo electrónico el 03 de Septiembre del presente año al área de planeación con el fin de que nos indique los pasos que debemos seguir para dar por terminado esta actividad. Frente a la recomendaciones del área de planeación nos informan que se debe pasar por comité SIG, para su aprobación nuevamente debido a los cambio que se le realizaron a la política. Por lo anterior el grupo de gestión Documental se encuentra a la espera del confirmación del nuevo comité SIG.
</t>
    </r>
    <r>
      <rPr>
        <b/>
        <sz val="10"/>
        <color theme="1"/>
        <rFont val="Tahoma"/>
        <family val="2"/>
      </rPr>
      <t xml:space="preserve">Análisis OCI: </t>
    </r>
    <r>
      <rPr>
        <sz val="10"/>
        <color theme="1"/>
        <rFont val="Tahoma"/>
        <family val="2"/>
      </rPr>
      <t xml:space="preserve">Se verificaron los soportes remitidos por el área, dentro de los cuales se pudo evidenciar el borrador de la Política de Gestión Documental del Subsistema Interno de Gestión Documental y Archivo (SIGA), aprobada por el Subdirector Administrativo y la Líder de Gestión Documental vía correo electrónico el día 31 de julio de 2018. A la fecha se encuentra pendiente la aprobación por parte del Comité de Gestión y Desempeño, ya que el área de Gestión Documental se encuentra a la espera de la citación del comité para su presentación y aprobación. 
Teniendo en cuenta la fecha de terminación establecida en el Plan de Mejoramiento y el avance respecto a la meta, la acción se califica con alerta de </t>
    </r>
    <r>
      <rPr>
        <b/>
        <sz val="10"/>
        <color theme="1"/>
        <rFont val="Tahoma"/>
        <family val="2"/>
      </rPr>
      <t xml:space="preserve">"Incumplida". </t>
    </r>
  </si>
  <si>
    <t>Se realizaron las actividades propuestas.</t>
  </si>
  <si>
    <t xml:space="preserve">Se califica como abierta, a la espera de que el área adelante la socialización del documento al interior del Canal. </t>
  </si>
  <si>
    <t>Se evidencia el Documento del SIC, debidamente adoptado</t>
  </si>
  <si>
    <r>
      <t xml:space="preserve">Reporte Planeación: </t>
    </r>
    <r>
      <rPr>
        <sz val="10"/>
        <color theme="1"/>
        <rFont val="Tahoma"/>
        <family val="2"/>
      </rPr>
      <t xml:space="preserve">1. La actualización del documento EPLE-MN-002 MANUAL PARA EL CONTROL DE DOCUMENTOS DEL SISTEMA INTEGRADO DE GESTIÓN será ajustado en el primer trimestre del año 2019 teniendo en cuenta las modificaciones necesarias asociadas al cambio de los logros cuando sea el caso. 
2. Se cuenta con avance parcial en la actualización de los documentos con un total de 44 de 65 documentos actualizados en cuanto a su imagen institucional.  
3. En el mes de octubre se realizó a través de correo electrónico el envío de la información asociada a la revisión documental de los documentos asociados a cada proceso y el correspondiente requerimiento de información para realizar la actualización documental respectiva.
</t>
    </r>
    <r>
      <rPr>
        <b/>
        <sz val="10"/>
        <color theme="1"/>
        <rFont val="Tahoma"/>
        <family val="2"/>
      </rPr>
      <t xml:space="preserve">Análisis OCI: </t>
    </r>
    <r>
      <rPr>
        <sz val="10"/>
        <color theme="1"/>
        <rFont val="Tahoma"/>
        <family val="2"/>
      </rPr>
      <t xml:space="preserve">Una vez revisados los soportes remitidos por el área se establece que no se dio cumplimiento a la acción No.1, respecto a la actividad No.2 se </t>
    </r>
    <r>
      <rPr>
        <sz val="10"/>
        <rFont val="Tahoma"/>
        <family val="2"/>
      </rPr>
      <t>remite la relación de las modificaciones efectuadas en los procedimientos de las demás áreas, por lo que no se estaría dando cumplimiento, toda vez que la acción se relaciona con la actualización de los documentos asociados al proceso de Planeación Estratégica</t>
    </r>
    <r>
      <rPr>
        <sz val="10"/>
        <color theme="1"/>
        <rFont val="Tahoma"/>
        <family val="2"/>
      </rPr>
      <t xml:space="preserve">, respecto a la actividad No.3 se evidencian los correos de solicitud de revisión general a los documentos de los procesos gestión de recursos de la información, Gestión del talento humano, Emisión de contenidos (Técnica), Comercialización, Control, seguimiento y evaluación, Diseño y creación de contenidos (Programación), Gestión de las comunicaciones, Gestión financiera y facturación, Planeación estratégica, Producción de Televisión, Gestión Jurídica y Contractual y Servicio al Ciudadano - correos de solicitud de revisión general a los documentos de los procesos gestión de recursos de la información, Gestión del talento humano, Emisión de contenidos (Técnica), Comercialización, Control, seguimiento y evaluación, Diseño y creación de contenidos (Programación), Gestión de las comunicaciones, Gestión financiera y facturación, Planeación estratégica, Producción de Televisión, Gestión Jurídica y Contractual y Servicio al Ciudadano. 
Teniendo en cuenta lo anterior, la acción se califica con alerta de </t>
    </r>
    <r>
      <rPr>
        <b/>
        <sz val="10"/>
        <color theme="1"/>
        <rFont val="Tahoma"/>
        <family val="2"/>
      </rPr>
      <t>"Incumplida".</t>
    </r>
    <r>
      <rPr>
        <sz val="10"/>
        <color theme="1"/>
        <rFont val="Tahoma"/>
        <family val="2"/>
      </rPr>
      <t xml:space="preserve"> Se recomienda al área que se adelanten las actividades pertinentes que den cumplimiento a las acciones planteadas en el Plan de Mejoramiento. </t>
    </r>
  </si>
  <si>
    <r>
      <t>Reporte Planeación:</t>
    </r>
    <r>
      <rPr>
        <sz val="10"/>
        <color theme="1"/>
        <rFont val="Tahoma"/>
        <family val="2"/>
      </rPr>
      <t xml:space="preserve"> 1. De la actualización total de los documentos asociados al proceso de planeación estratégica se cuenta con la revisión y actualización en lo pertinente de 21 documentos quedando pendiente actualizar y/o eliminar 26 documentos.
2. En el mes de octubre se realizó a través de correo electrónico el envío de la información asociada a la revisión documental de los documentos asociados a cada proceso y el correspondiente requerimiento de información para realizar la actualización documental respectiva.
</t>
    </r>
    <r>
      <rPr>
        <b/>
        <sz val="10"/>
        <color theme="1"/>
        <rFont val="Tahoma"/>
        <family val="2"/>
      </rPr>
      <t xml:space="preserve">
Análisis OCI: </t>
    </r>
    <r>
      <rPr>
        <sz val="10"/>
        <color theme="1"/>
        <rFont val="Tahoma"/>
        <family val="2"/>
      </rPr>
      <t xml:space="preserve">Se realiza la verificación de los soportes remitidos observando un correo del 20 de noviembre con el listado de documentos pertenecientes al proceso y su distribución para actualización por el equipo de trabajo, de igual manera se evidencian los correos de solicitud de revisión general a los documentos de los procesos gestión de recursos de la información, Gestión del talento humano, Emisión de contenidos (Técnica), Comercialización, Control, seguimiento y evaluación, Diseño y creación de contenidos (Programación), Gestión de las comunicaciones, Gestión financiera y facturación, Planeación estratégica, Producción de Televisión, Gestión Jurídica y Contractual y Servicio al Ciudadano. 
Teniendo en cuenta que la fecha de terminación de las acciones era el 31 de diciembre de 2018, la acción se califica con alerta de </t>
    </r>
    <r>
      <rPr>
        <b/>
        <sz val="10"/>
        <color theme="1"/>
        <rFont val="Tahoma"/>
        <family val="2"/>
      </rPr>
      <t>"Incumplida"</t>
    </r>
    <r>
      <rPr>
        <sz val="10"/>
        <color theme="1"/>
        <rFont val="Tahoma"/>
        <family val="2"/>
      </rPr>
      <t xml:space="preserve">. Se recomienda al área que se adelanten las actividades pertinentes que den cumplimiento a las acciones planteadas en el Plan de Mejoramiento. </t>
    </r>
  </si>
  <si>
    <r>
      <t xml:space="preserve">Reporte OCI: </t>
    </r>
    <r>
      <rPr>
        <sz val="10"/>
        <color theme="1"/>
        <rFont val="Tahoma"/>
        <family val="2"/>
      </rPr>
      <t xml:space="preserve">Se crea el procedimiento CCSE-PD-006 PRESENTACIÓN PLAN DE MEJORAMIENTO INSTITUCIONAL y se adelanta la actualización de la caracterización del proceso en el formato CCSE-CR-001 CARACTERIZACIÓN DE PROCESO CONTROL, SEGUIMIENTO Y EVALUACIÓN, el cual se actualizó en el formato definido por Planeación, sin embargo, dicho formato se encuentra desactualizado por lo que a la fecha no ha podido ser publicado. </t>
    </r>
    <r>
      <rPr>
        <b/>
        <sz val="10"/>
        <color theme="1"/>
        <rFont val="Tahoma"/>
        <family val="2"/>
      </rPr>
      <t xml:space="preserve">
Análisis OCI: </t>
    </r>
    <r>
      <rPr>
        <sz val="10"/>
        <color theme="1"/>
        <rFont val="Tahoma"/>
        <family val="2"/>
      </rPr>
      <t xml:space="preserve">Si bien la Oficina de Control Interno viene adelantando la revisión y actualización de los procedimientos y sus formatos asociados, relacionados en el reporte de la OCI; se observa que la "CARACTERIZACIÓN DE PROCESO CONTROL, SEGUIMIENTO Y EVALUACIÓN con código CCSE-CR-001" no se encuentra actualizado a la fecha de seguimiento de conformidad con lo establecido en la acción "Revisión y actualización de los procedimientos y caracterización del proceso de Control Seguimiento y Evaluación". 
Por lo anterior y teniendo en cuenta la fecha de terminación, se califica como </t>
    </r>
    <r>
      <rPr>
        <b/>
        <sz val="10"/>
        <color theme="1"/>
        <rFont val="Tahoma"/>
        <family val="2"/>
      </rPr>
      <t xml:space="preserve">"Incumplida" </t>
    </r>
    <r>
      <rPr>
        <sz val="10"/>
        <color theme="1"/>
        <rFont val="Tahoma"/>
        <family val="2"/>
      </rPr>
      <t xml:space="preserve">y se recomienda al área adelantar las acciones pertinentes que den cuenta del cumplimiento de lo planteado. </t>
    </r>
  </si>
  <si>
    <r>
      <t xml:space="preserve">Reporte Planeación: </t>
    </r>
    <r>
      <rPr>
        <sz val="10"/>
        <color theme="1"/>
        <rFont val="Tahoma"/>
        <family val="2"/>
      </rPr>
      <t xml:space="preserve">1. No aplica teniendo en cuenta que la Secretaría de Cultura no continuó con el proyecto del aplicativo de cargue de información del Segplan.
2. En el mes de octubre se realizó la revisión de la información a  reportar en el aplicativo SEGPLAN realizando los ajustes correspondientes en el sistema previo al envío definitivo de la información.  Lo mismo que la actualización de las fichas EBI de acuerdo con el último seguimiento.
</t>
    </r>
    <r>
      <rPr>
        <b/>
        <sz val="10"/>
        <color theme="1"/>
        <rFont val="Tahoma"/>
        <family val="2"/>
      </rPr>
      <t xml:space="preserve">Análisis OCI: </t>
    </r>
    <r>
      <rPr>
        <sz val="10"/>
        <color theme="1"/>
        <rFont val="Tahoma"/>
        <family val="2"/>
      </rPr>
      <t xml:space="preserve">Se procede a la revisión del reporte remitido por el área, así como los avances del seguimiento anterior, evidenciando que a la fecha de corte se realizó una reunión del equipo de Planeación registrado mediante acta del 18 de octubre de 2018 "Revisión información para reporte SEGPLAN", con lo que se le da continuidad a la actividad No.2, sin embargo, se reporta por el área que no se le dio continuidad al aplicativo por parte de la Secretaría de Cultura por lo cual se incumple la actividad No.1. 
Si bien el área ha venido desarrollando actividades con el fin de darle cumplimiento a las acciones planteadas no se cuenta con los productos establecidos en la meta, ni con el soporte que indique que la Secretaría de Cultura tomó la decisión de no dar continuidad al proyecto; adicionalmente, considerando que la acción tenía como fecha de terminación el 31 de diciembre de 2018, la acción se califica con alerta de </t>
    </r>
    <r>
      <rPr>
        <b/>
        <sz val="10"/>
        <color theme="1"/>
        <rFont val="Tahoma"/>
        <family val="2"/>
      </rPr>
      <t xml:space="preserve">"Incumplida". 
</t>
    </r>
    <r>
      <rPr>
        <sz val="10"/>
        <color theme="1"/>
        <rFont val="Tahoma"/>
        <family val="2"/>
      </rPr>
      <t>Se recomienda al área verificar los tiempos establecidos y las acciones planteadas con el fin de efectuar las modificaciones y/o ampliación de tiempos de terminación a que haya lugar, teniendo en cuenta la circular No.020 "Formulación, modificación y seguimiento a Planes de Mejoramiento" expedida el 6 de noviembre de 2018.</t>
    </r>
  </si>
  <si>
    <t xml:space="preserve">1. Contratos No.20 – No.664 – No.54 – No.71 – No.85 – No.117 – No.136 – No.154 – No.546 – No.180 – No.528 – No.566 – No.551 – No.554 – No.804 – No.640 – No.822 – No.826 – No.648 – No.831 – No.284 – No.734 – No.618 – No.621 – No.368 – No.384 – No.406 – No.437 – No.563 – No.670 – No.696 – No.782 </t>
  </si>
  <si>
    <t xml:space="preserve">Se evidencia la continuidad de inclusión de la Resolución de financiación de los recursos ANTV en el objeto del contrato. </t>
  </si>
  <si>
    <r>
      <t xml:space="preserve">Análisis OCI: </t>
    </r>
    <r>
      <rPr>
        <sz val="10"/>
        <color theme="1"/>
        <rFont val="Tahoma"/>
        <family val="2"/>
      </rPr>
      <t xml:space="preserve">Se realizó un muestreo de 32 contratos suscritos con recursos de la ANTV para la vigencia 2018 de conformidad con el "Registro de compromisos y Pago" remitido por Planeación en el marco del seguimiento al “Avance del plan de inversiones de la ANTV-Cuarto trimestre 2018”, en los cuales se evidencia que se han venido incluyendo dentro de los objetos contractuales la Resolución con la que se efectúa la financiación de los recursos, a excepción del contrato 551, el cual dentro del objeto no incluye la resolución con la cual se realiza la financiación, sin embargo, dentro de la relación de pagos se evidencia que el pago posee tanto recursos propios como de ANTV.
Teniendo en cuenta los plazos de cumplimiento de la acción y la continuidad de ejecución de la acción propuesta, se califica como </t>
    </r>
    <r>
      <rPr>
        <b/>
        <sz val="10"/>
        <color theme="1"/>
        <rFont val="Tahoma"/>
        <family val="2"/>
      </rPr>
      <t>"Terminada"</t>
    </r>
    <r>
      <rPr>
        <sz val="10"/>
        <color theme="1"/>
        <rFont val="Tahoma"/>
        <family val="2"/>
      </rPr>
      <t xml:space="preserve">. </t>
    </r>
  </si>
  <si>
    <t>Fernando Avella</t>
  </si>
  <si>
    <r>
      <rPr>
        <b/>
        <sz val="10"/>
        <color theme="1"/>
        <rFont val="Tahoma"/>
        <family val="2"/>
      </rPr>
      <t>Reporte CJ</t>
    </r>
    <r>
      <rPr>
        <sz val="10"/>
        <color theme="1"/>
        <rFont val="Tahoma"/>
        <family val="2"/>
      </rPr>
      <t xml:space="preserve">: 1. Mediante memorando radicado 3577 del 31 de diciembre de 2018, se solicitó a Control Interno la ampliación de los plazos, teniendo en cuenta los ajustes que se han venido realizando al documento.
</t>
    </r>
    <r>
      <rPr>
        <b/>
        <sz val="10"/>
        <color theme="1"/>
        <rFont val="Tahoma"/>
        <family val="2"/>
      </rPr>
      <t>Análisis OCI</t>
    </r>
    <r>
      <rPr>
        <sz val="10"/>
        <color theme="1"/>
        <rFont val="Tahoma"/>
        <family val="2"/>
      </rPr>
      <t xml:space="preserve">: Conforme a lo aportado, se observa que la primera actividad esta en desarrollo y ha tenido avances importantes. Incluida retroalimentación interna y externa para el nuevo manual de contratación. De la segunda actividad no se encontró ninguna evidencia. Verificadas las acciones relacionadas en el Memorando 3577, la acción evaluada no fue incluida en el citado documento. Por lo anterior la acción queda calificada con alerta de </t>
    </r>
    <r>
      <rPr>
        <b/>
        <sz val="10"/>
        <color theme="1"/>
        <rFont val="Tahoma"/>
        <family val="2"/>
      </rPr>
      <t xml:space="preserve"> "Incumplida".</t>
    </r>
  </si>
  <si>
    <t>1. Memorando interno No. 3463 del 27 de diciembre de 2018</t>
  </si>
  <si>
    <t>1. Correo Electrónico del 4 de enero de 2019.</t>
  </si>
  <si>
    <t xml:space="preserve">Se evidencia la ejecución de las actividades y el seguimiento a los compromisos pactados en el comité. </t>
  </si>
  <si>
    <t>La matriz de clientes se encuentra adoptada y aplica para las áreas comerciales del Canal.</t>
  </si>
  <si>
    <t xml:space="preserve">En los expedientes verificados se observa el ajuste, sin embargo en la auditorías que se realizaran en la presente vigencia se realizará la verificación de los aspectos relacionados con la gestión documental. </t>
  </si>
  <si>
    <t>El procedimiento se encuentra adoptado y publicado en la Intranet del Canal.</t>
  </si>
  <si>
    <t xml:space="preserve">Se ajusta la política integrando la normatividad vigente relacionada con la divulgación de información. </t>
  </si>
  <si>
    <t xml:space="preserve">Se evidencian los soportes correspondientes, sin embargo se recomienda continuar con los procesos de capacitación y sensibilización a las personas del Canal en temas relacionados con la G documental. </t>
  </si>
  <si>
    <t xml:space="preserve">Debido a que se realizaron las actividades propuestas al hallazgo evidenciado dentro del periodo establecido, se da cierre de la acción  Sin embargo es necesario verificar la aplicación en la contratación de la vigencia 2019. </t>
  </si>
  <si>
    <t xml:space="preserve">1. Documento borrador  en Word "propuesta económica data center alterno" </t>
  </si>
  <si>
    <t>1. Acta del 26 de diciembre de 2018 "Inventario periódico de almacén" 
2. Acta del 30 de noviembre de 2018 "Inventario periódico de almacén"
3. Acta del 31 de octubre de 2018 "Inventario periódico de almacén"</t>
  </si>
  <si>
    <t>1. Correo de solicitud de ampliación y reformulación de la acción el día 07 de noviembre de 2018.</t>
  </si>
  <si>
    <t xml:space="preserve">1. Presentación entradas y salidas de almacén
2. Acta de capacitación entradas y salidas de almacén </t>
  </si>
  <si>
    <t xml:space="preserve">1. Matriz de Riesgos 
2. Acta de asistencia a la capacitación efectuada por parte de la Coordinación Jurídica
3. Correo electrónico, mediante el cual se solicitó la publicación en la Intranet de la Matriz de riesgos. </t>
  </si>
  <si>
    <t>1. Correo electrónico del 2 de marzo de 2018, mediante el cual se socializó la circular No. 006 de 2018.
2. Correo electrónico del 11 de mayo de 2018, mediante el cual se recuerda la circular No. 006 de 2018.
3. Correo electrónico del 16 de octubre de 2018mediante el cual se recuerda la circular No. 006 de 2018.
4. Acta de reunión de fecha 23 de marzo de 2018.
5. Acta de reunión de fecha 06 de diciembre de 2018.</t>
  </si>
  <si>
    <t xml:space="preserve">1. Se anexa el formato con el recibido de planeación. 
2.Memorando con radicado 3577 del 31 de diciembre de 2018 con sus respectivos anexos </t>
  </si>
  <si>
    <t>1. Circular No. 018 de 2018</t>
  </si>
  <si>
    <t>1. Orden de Compra 778/2018 y CDP 1764
2. Orden de Compra 779/2018 y CDP 1765</t>
  </si>
  <si>
    <t xml:space="preserve">1. Acta Revisión Licenciamiento área técnica </t>
  </si>
  <si>
    <t>1. Correos entre el oficial de seguridad informática y el área técnica del 18 de diciembre de 2018.
2. Archivo Word "mantenimiento software equipos coordinación área técnica"</t>
  </si>
  <si>
    <t>1. Memorandos Internos 2806 del 24 de octubre de 2018, 2926 de 07 de noviembre de 2018 y 2972 de 13 de noviembre de 2018</t>
  </si>
  <si>
    <t xml:space="preserve">1. Acta revisión mapa de riesgos </t>
  </si>
  <si>
    <t>No se evidencian soportes para esta acción en el periodo de evaluación</t>
  </si>
  <si>
    <t>1. Formato acta recibo a satisfacción, código GRI-SA-FT-051</t>
  </si>
  <si>
    <t xml:space="preserve">1. Procedimiento gestión de recursos y admistración de la información actualizado, Código AGRI-SA-PD008 del 05 de septiembre de 2018
2. Pantallazo de publicación en la intranet </t>
  </si>
  <si>
    <t>1. Manual del subsistema de gestión de seguridad y salud en el trabajo del 05 de junio de 2018</t>
  </si>
  <si>
    <t>1. Acta reunión mensual del copasst del 30 de octubre de 2018</t>
  </si>
  <si>
    <t>1. Memorando 2595 del 26 de septiembre de 2018
2. Certificado 50 horas de curso sistema des gestión de la seguridad y salud en el trabajo</t>
  </si>
  <si>
    <t>1. Plan de trabajo anual 2019, acta de concertación del plan de trabajo anual sgsst con el COPASST</t>
  </si>
  <si>
    <t>1. Acta reunión mensual copasst 27 de noviembre
2. Procedimiento investigación de incidentes y accidentes laborales y ambientales, Código AGTH-PD-015 del 03 de diciembre de 2018
3. Solicitud de actualización del procedimiento del 02 de noviembre de 2018</t>
  </si>
  <si>
    <t>1. Acta reunión copasst mensual del 30 de octubre de 2018</t>
  </si>
  <si>
    <t xml:space="preserve">1. archivo en Excel "informe de investigación de incidentes y accidentes, Código AGTH-FT-041.
2. Formato de solicitud de creación, actualización y/o eliminación de documentos.
3. Resolución No 166 del 22 de octubre de 2018 </t>
  </si>
  <si>
    <t>1. Formato de solicitud de creación, actualización y/o eliminación de documentos.
2. Matriz de peligros valoración de riesgos y determinación de controles, Código AGTH-FT-044
3. Correo enviado por planeación al área de recursos humanos informado la publicación de la matriz de peligros valoración de riesgos y determinación de controles, Código AGTH-FT-044
4. Correo de comunicaciones interna indicando la divulgación de la matriz de peligros valoración de riesgos y determinación de controles, Código AGTH-FT-044.</t>
  </si>
  <si>
    <t xml:space="preserve">1. Formato solicitud creación, actualización y/o eliminación de documentos  </t>
  </si>
  <si>
    <t>1. Acta diligenciamiento del Formato AGTH-FT-035</t>
  </si>
  <si>
    <t>1. Procedimientos de selección, adquisición, entrega y reposición de los epp 
2. Formato solicitud creación, actualización y/o eliminación de documentos</t>
  </si>
  <si>
    <t>1. Acta del 05 de diciembre 2018 de divulgación procedimiento de selección, adquisición, entrega de EPP</t>
  </si>
  <si>
    <t>1. Acta del 15 de noviembre 2018 de Definición obligación contractual respecto al uso de EPP</t>
  </si>
  <si>
    <t>1. Plan de emergencias del 03 de diciembre de 2018
2. Formato solicitud creación, actualización y/o eliminación de documentos</t>
  </si>
  <si>
    <t>1. Foto de retiro del letrero "Salida de emergencia"</t>
  </si>
  <si>
    <t>1. Plan de emergencias del 03 de diciembre de 2018</t>
  </si>
  <si>
    <t xml:space="preserve">1. Correo de solicitud de elementos vencidos 
2. Acta de entrega de insumos vencidos botiquín </t>
  </si>
  <si>
    <t xml:space="preserve">1. Inventario de EPP y botiquín 
2. Formato de inspección de botiquín </t>
  </si>
  <si>
    <t xml:space="preserve">1. Plan de emergencias del 03 de diciembre de 2018
2. Formato inspección de extintores </t>
  </si>
  <si>
    <t xml:space="preserve">1. Plan de emergencias del 03 de diciembre de 2018
2. Acta designación rol brigadista </t>
  </si>
  <si>
    <t>1. Formato en Excel "Copia de evaluación diciembre de 2018"</t>
  </si>
  <si>
    <t>1. Plan de trabajo anual 2019</t>
  </si>
  <si>
    <t>1. Matriz indicadores SGSST 2018</t>
  </si>
  <si>
    <t>1. Matriz de indicadores 
2. Matriz de sustancias químicas</t>
  </si>
  <si>
    <t>1. Matriz de indicadores SGSST</t>
  </si>
  <si>
    <r>
      <rPr>
        <b/>
        <sz val="10"/>
        <color theme="1"/>
        <rFont val="Tahoma"/>
        <family val="2"/>
      </rPr>
      <t>Reporte Financiera:</t>
    </r>
    <r>
      <rPr>
        <sz val="10"/>
        <color theme="1"/>
        <rFont val="Tahoma"/>
        <family val="2"/>
      </rPr>
      <t xml:space="preserve"> El pasado 31 de octubre se realizó la citación al Comité Técnico de Sostenibilidad Contable y dicho comité se llevó a cabo el 07 de noviembre donde se pactaron diferentes compromisos, tales como:                                                                                               1. La Subdirectora Financiera se comprometió a remitir por correo electrónico la normatividad donde establece que puede ser interno o externo el concepto técnico del avalúo de los bienes.                                                                                                   2. El Subdirector Administrativo se comprometió a remitir el avalúo de la propiedad planta y equipo a más tardar el 14 de diciembre del 2018, en concordancia al proceso de baja de los bienes de la entidad.
</t>
    </r>
    <r>
      <rPr>
        <b/>
        <sz val="10"/>
        <color theme="1"/>
        <rFont val="Tahoma"/>
        <family val="2"/>
      </rPr>
      <t xml:space="preserve">
Análisis OCI: </t>
    </r>
    <r>
      <rPr>
        <sz val="10"/>
        <color theme="1"/>
        <rFont val="Tahoma"/>
        <family val="2"/>
      </rPr>
      <t xml:space="preserve"> Conforme lo manifestado por la Subdirección Financiera y lo evidenciado en los soportes suministrados se evidencia  que a pesar de celebrar el comité y realizar las gestiones pertinentes, los compromisos que se encuentran pendientes no se han cumplido, prueba de ello son los memorandos 3252 y 3463 del 17 y 27 de diciembre de 2018 respectivamente. Teniendo en cuenta que se ha adelantada seguimiento a estos por parte de la Subdirección, la acción queda con la calificación </t>
    </r>
    <r>
      <rPr>
        <b/>
        <sz val="10"/>
        <color theme="1"/>
        <rFont val="Tahoma"/>
        <family val="2"/>
      </rPr>
      <t>"Terminada Extemporánea".</t>
    </r>
  </si>
  <si>
    <t>1. Actualizar y/o reemplazar  los documentos en mención. 2 Realizar una revisión anual de la totalidad de documentos asociados.</t>
  </si>
  <si>
    <t>1. Acta de reunión con socialización plan de seguridad al personal de vigilancia.</t>
  </si>
  <si>
    <r>
      <rPr>
        <b/>
        <sz val="10"/>
        <color theme="1"/>
        <rFont val="Tahoma"/>
        <family val="2"/>
      </rPr>
      <t xml:space="preserve">Análisis OCI: </t>
    </r>
    <r>
      <rPr>
        <sz val="10"/>
        <color theme="1"/>
        <rFont val="Tahoma"/>
        <family val="2"/>
      </rPr>
      <t xml:space="preserve">Conforme a la solicitud presentada se procedió a la modificación de la acción con la ampliación. Sin embargo, a la fecha no han presentado soportes correspondientes a la acción modificada. Se recomienda tomar las actividades pertinentes para dar cumplimiento a la acción formulada. Por lo tanto, la acción se califica con alerta </t>
    </r>
    <r>
      <rPr>
        <b/>
        <sz val="10"/>
        <color theme="1"/>
        <rFont val="Tahoma"/>
        <family val="2"/>
      </rPr>
      <t>"Sin Iniciar"</t>
    </r>
    <r>
      <rPr>
        <sz val="10"/>
        <color theme="1"/>
        <rFont val="Tahoma"/>
        <family val="2"/>
      </rPr>
      <t>.</t>
    </r>
  </si>
  <si>
    <t>Debido a que a la capacitación no asistieron la totalidad de los supervisores es importante se implementen otro tipo de metodologías con el fin de que la información sea suministrada a las partes interesadas, por lo cual la acción no se cierra con el fin de buscar su efectividad.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</si>
  <si>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</si>
  <si>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Se evidencia la implementación del instructivo.</t>
  </si>
  <si>
    <t>Se observa el documento relacionado adoptado y publicado en la intranet del Canal.</t>
  </si>
  <si>
    <t>Debido a que al corte del periodo de evaluación se adquirió el licenciamiento Microsoft se da por cerrada la acción.</t>
  </si>
  <si>
    <t xml:space="preserve">Debido a que al corte del periodo de evaluación se dio cumplimiento a las capacitaciones propuestas se da por cerrada la acción. </t>
  </si>
  <si>
    <t>Debido a que al corte del periodo de evaluación se realizó reunión de seguimiento de la matriz de riesgos se da por cerrada la acción.</t>
  </si>
  <si>
    <t xml:space="preserve">Debido a que se realizó la actividad propuesta al hallazgo evidenciado dentro del periodo establecido, se da cierre de la acción. </t>
  </si>
  <si>
    <t xml:space="preserve">Debido a que al corte del periodo de evaluación se realizó reunión del copasst en donde se presentó y entregó el plan de SST para el 2019 incluyendo la auditoría como fue requerido se da por cerrada la acción. </t>
  </si>
  <si>
    <t xml:space="preserve">Debido a que se realizaron las actividades propuestas al hallazgo evidenciado dentro del periodo establecido, se da cierre de la acción. </t>
  </si>
  <si>
    <t>Debido a que al corte del periodo de evaluación se realizó la capacitación al personal copasst sobre el diligenciamiento del formato Informe de investigación de accidentes, código AGTH-FT041, como fue requerido se da por cerrada la acción.</t>
  </si>
  <si>
    <t xml:space="preserve">Debido a que al corte del periodo de evaluación se realizó la capacitación al personal copasst sobre la forma de manejar los casos que se reporten ante la ARL como accidentes de trabajo y su trazabilidad de los mismos, como fue requerido se da por cerrada la acción. </t>
  </si>
  <si>
    <t>Debido a que se realizaron las actividades propuestas al hallazgo evidenciado dentro del periodo establecido, se da cierre de la acción.</t>
  </si>
  <si>
    <r>
      <t xml:space="preserve">Reporte Sub. Administrativa: </t>
    </r>
    <r>
      <rPr>
        <sz val="10"/>
        <color theme="1"/>
        <rFont val="Tahoma"/>
        <family val="2"/>
      </rPr>
      <t xml:space="preserve">18/12/2018: Se anexa propuesta económica sobre el estudio de mercado para el centro de datos Datacenter.
</t>
    </r>
    <r>
      <rPr>
        <b/>
        <sz val="10"/>
        <color theme="1"/>
        <rFont val="Tahoma"/>
        <family val="2"/>
      </rPr>
      <t>Análisis OCI:</t>
    </r>
    <r>
      <rPr>
        <sz val="10"/>
        <color theme="1"/>
        <rFont val="Tahoma"/>
        <family val="2"/>
      </rPr>
      <t xml:space="preserve"> Se evidenció archivo borrador en Word "propuesta económica data center alterno" en el que se evidencian 3 cotizaciones, sin embargo, no se evidencia dentro del mismo documento la fecha de realización de las cotizaciones, así como tampoco fue evidenciado que se haya presentado el estudio de mercado para contingencia de centro de datos remoto al ordenador del gasto para tomar decisiones de contratación, por lo anterior la acción queda </t>
    </r>
    <r>
      <rPr>
        <b/>
        <sz val="10"/>
        <color theme="1"/>
        <rFont val="Tahoma"/>
        <family val="2"/>
      </rPr>
      <t>"Incumplida"</t>
    </r>
    <r>
      <rPr>
        <sz val="10"/>
        <color theme="1"/>
        <rFont val="Tahoma"/>
        <family val="2"/>
      </rPr>
      <t xml:space="preserve">. 
En respuesta al envío preliminar del seguimiento, el área indicó lo siguiente: "Centro de Datos de Respaldo: Se realizó estudio de mercado con tres cotizaciones para este proyecto. Por disponibilidad de recursos financieros fue aplazado para presentación en la vigencia 2019 al ordenador del gasto"; teniendo en cuenta lo anterior, se mantiene la calificación de la acción, toda vez que no se aporta evidencia que de cumplimiento a la acción dentro de los tiempos establecidos. </t>
    </r>
  </si>
  <si>
    <r>
      <rPr>
        <b/>
        <sz val="10"/>
        <color theme="1"/>
        <rFont val="Tahoma"/>
        <family val="2"/>
      </rPr>
      <t xml:space="preserve">Reporte Financiera: </t>
    </r>
    <r>
      <rPr>
        <sz val="10"/>
        <color theme="1"/>
        <rFont val="Tahoma"/>
        <family val="2"/>
      </rPr>
      <t xml:space="preserve">Durante los meses de septiembre a diciembre del 2018, se elaboró y remitió a la Subdirección Administrativa el memorando 2661, donde se recordaba la necesidad de remitir dicha información durante la vigencia 2018 dando cumplimiento a las fechas pactadas como cierre del hallazgo, como también al numeral 4,11,6 de la Resolución N° 001 del 2001 y a la Política Financiera de Canal Capital - Numeral 6 Políticas Relativas a la Propiedad Planta y Equipo. El pasado 17 de diciembre de 2018, se remitió memorando N° 3241, donde se recordó que se contaba con un plazo máximo del 14 de diciembre pactado en el Comité de Sostenibilidad Contable - Acta 002, para remitir la información relacionada con el avalúo de los Bienes de Propiedad, Planta y Equipo de la entidad; por lo anterior se solicitó enviar dicha información lo más pronto posible. El 17 de diciembre, la Subdirección Administrativa, remitió el informe de los bienes de Propiedad, Planta y Equipo de Canal Capital que se encuentran a cargo de las áreas de Servicios Administrativos y Sistemas. La Subdirección Financiera el 28 de diciembre remitió memorando N° 3509 a la Subdirección Administrativa, donde se manifestó que la fecha de entrega de información sobre el particular rse realizó finalmente el 27 de diciembre mediante memorando N° 3463; la Subdirección Financiera expone la necesidad de realizar el análisis pertinente  de los datos para determinar el valor que debe ser ajustados en los registros contables y de esta manera citar y poner en consideración dicha información al Comité de Sostenibilidad Contable.
</t>
    </r>
    <r>
      <rPr>
        <b/>
        <sz val="10"/>
        <color theme="1"/>
        <rFont val="Tahoma"/>
        <family val="2"/>
      </rPr>
      <t>Análisis OCI:</t>
    </r>
    <r>
      <rPr>
        <sz val="10"/>
        <color theme="1"/>
        <rFont val="Tahoma"/>
        <family val="2"/>
      </rPr>
      <t xml:space="preserve"> Verificada la información entregada por la Subdirección Financiera, se evidencio que el avalúo fue entregado por la Subdirección Administrativa hasta el 27 de diciembre de 2018, fecha en la cual es imposible citar a comité de sostenibilidad contable. Sin embargo, como para la acción formulada se plantearon 3 acciones, de las cuales solo se cumplió una (1) y su fecha de vencimiento fue el 31/12/2018, esta queda con alerta </t>
    </r>
    <r>
      <rPr>
        <b/>
        <sz val="10"/>
        <color theme="1"/>
        <rFont val="Tahoma"/>
        <family val="2"/>
      </rPr>
      <t>"Incumplida"</t>
    </r>
    <r>
      <rPr>
        <sz val="10"/>
        <color theme="1"/>
        <rFont val="Tahoma"/>
        <family val="2"/>
      </rPr>
      <t xml:space="preserve">. Frente a lo anterior es importante que durante el primer trimestre de la vigencia se adelanten las acciones relacionadas con la actualización o revelación del deterioro de los activos, de conformidad con el documento. </t>
    </r>
  </si>
  <si>
    <r>
      <t>Reporte Sub. Administrativa:</t>
    </r>
    <r>
      <rPr>
        <sz val="10"/>
        <color theme="1"/>
        <rFont val="Tahoma"/>
        <family val="2"/>
      </rPr>
      <t xml:space="preserve"> 1. Una vez conocido el hallazgo se procedió a informar al área encargada la cual emitió el procedimiento AGRI-SA-PD-010 TOMA FISICA DE INVENTARIOS en formato editable con el fin de lograr actualizarlo  y que actualmente ya se encuentra en la plataforma de comunicaciones internas. .
27/12/2018 Se realiza socialización de la toma física de inventarios de los elementos de consumo y se anexan las actas de los meses de Octubre Noviembre y Diciembre, adicional para la toma física de inventarios de elementos de propiedad planta y equipo se socializó el cronograma ante el comité de inventarios</t>
    </r>
    <r>
      <rPr>
        <b/>
        <sz val="10"/>
        <color theme="1"/>
        <rFont val="Tahoma"/>
        <family val="2"/>
      </rPr>
      <t xml:space="preserve">
Análisis OCI: </t>
    </r>
    <r>
      <rPr>
        <sz val="10"/>
        <color theme="1"/>
        <rFont val="Tahoma"/>
        <family val="2"/>
      </rPr>
      <t xml:space="preserve">Se evidenciaron  las actas del inventario periódico realizado en los meses de octubre, noviembre y diciembre, sin embargo, no se evidenció la socialización del procedimiento. Por lo anterior la acción queda como </t>
    </r>
    <r>
      <rPr>
        <b/>
        <sz val="10"/>
        <color theme="1"/>
        <rFont val="Tahoma"/>
        <family val="2"/>
      </rPr>
      <t>"Incumplida"</t>
    </r>
    <r>
      <rPr>
        <sz val="10"/>
        <color theme="1"/>
        <rFont val="Tahoma"/>
        <family val="2"/>
      </rPr>
      <t xml:space="preserve"> teniendo en cuenta que el plazo de ejecución establecido venció el 31 de mayo de 2017.
Frente a lo indicado por el área, una vez revisados los soportes remitidos se observó que estos no dan cuenta del cumplimiento de la actividad de socialización, de igual manera no se remiten evidencias adicionales en las que se pueda determinar el desarrollo de la totalidad de actividades. Es importante indicar que la labor que realiza la Oficina de Control Interno para adelantar su evaluación independiente, es contar con el evidencia suficiente y adecuada, señalando que para el caso de la observación analizada no se cuenta con esta. </t>
    </r>
  </si>
  <si>
    <r>
      <t xml:space="preserve">Reporte Sub. Administrativa: </t>
    </r>
    <r>
      <rPr>
        <sz val="10"/>
        <rFont val="Tahoma"/>
        <family val="2"/>
      </rPr>
      <t>Se realiza capacitación en el tema de entrada salidas y traslados en el almacén en el sistema Kardex se anexan actas y presentación.</t>
    </r>
    <r>
      <rPr>
        <b/>
        <sz val="10"/>
        <rFont val="Tahoma"/>
        <family val="2"/>
      </rPr>
      <t xml:space="preserve">
Análisis OCI:</t>
    </r>
    <r>
      <rPr>
        <sz val="10"/>
        <rFont val="Tahoma"/>
        <family val="2"/>
      </rPr>
      <t xml:space="preserve"> Se evidencia presentación en power point</t>
    </r>
    <r>
      <rPr>
        <b/>
        <sz val="10"/>
        <rFont val="Tahoma"/>
        <family val="2"/>
      </rPr>
      <t xml:space="preserve"> </t>
    </r>
    <r>
      <rPr>
        <sz val="10"/>
        <rFont val="Tahoma"/>
        <family val="2"/>
      </rPr>
      <t xml:space="preserve">y acta del 21 de diciembre de 2018 correspondiente a la capacitación de entradas y salidas del almacén en la cual se observa que dentro de los asistentes a la capacitación dirigida a los supervisores solo asistió el profesional universitario del área de contabilidad, con respecto a algunos asistentes a la capacitación la Oficina de Control Interno envió correo electrónico el 21 de diciembre de 2018 a la subdirección administrativa realizando una observación a la asistencia de los mismos. Teniendo en cuenta la realización de las actividades planeadas la acción se califica como:  </t>
    </r>
    <r>
      <rPr>
        <b/>
        <sz val="10"/>
        <rFont val="Tahoma"/>
        <family val="2"/>
      </rPr>
      <t xml:space="preserve">"Terminada Extemporánea". </t>
    </r>
    <r>
      <rPr>
        <sz val="10"/>
        <rFont val="Tahoma"/>
        <family val="2"/>
      </rPr>
      <t>La calificación se ajusta en razón a las observaciones remitidas por la Subdirección Administrativa.</t>
    </r>
  </si>
  <si>
    <r>
      <t xml:space="preserve">Reporte Sub. Administrativa: </t>
    </r>
    <r>
      <rPr>
        <sz val="10"/>
        <rFont val="Tahoma"/>
        <family val="2"/>
      </rPr>
      <t>Se realiza capacitación en el tema de entrada salidas y traslados en el almacén en el sistema Kardex se anexan actas y presentación.</t>
    </r>
    <r>
      <rPr>
        <b/>
        <sz val="10"/>
        <rFont val="Tahoma"/>
        <family val="2"/>
      </rPr>
      <t xml:space="preserve">
Análisis OCI:</t>
    </r>
    <r>
      <rPr>
        <sz val="10"/>
        <rFont val="Tahoma"/>
        <family val="2"/>
      </rPr>
      <t xml:space="preserve"> Se evidencia presentación en Power Point y acta del 21 de diciembre de 2018 correspondiente a la capacitación de entradas y salidas del almacén en la cual se observa que dentro de los asistentes a la capacitación dirigida a los supervisores solo asistió el profesional universitario del área de contabilidad, con respecto a algunos asistentes a la capacitación la Oficina de Control Interno envió correo electrónico el 21 de diciembre de 2018 a la Subdirección Administrativa realizando una observación a la asistencia de los mismos. Teniendo en cuenta la realización de las actividades planeadas la acción se califica como:  </t>
    </r>
    <r>
      <rPr>
        <b/>
        <sz val="10"/>
        <rFont val="Tahoma"/>
        <family val="2"/>
      </rPr>
      <t>"Terminada Extemporánea"</t>
    </r>
    <r>
      <rPr>
        <sz val="10"/>
        <rFont val="Tahoma"/>
        <family val="2"/>
      </rPr>
      <t>. La calificación se ajusta en razón a las observaciones remitidas por la Subdirección Administrativa.</t>
    </r>
  </si>
  <si>
    <r>
      <rPr>
        <b/>
        <sz val="10"/>
        <color theme="1"/>
        <rFont val="Tahoma"/>
        <family val="2"/>
      </rPr>
      <t xml:space="preserve">Reporte Coord. Jurídica: </t>
    </r>
    <r>
      <rPr>
        <sz val="10"/>
        <color theme="1"/>
        <rFont val="Tahoma"/>
        <family val="2"/>
      </rPr>
      <t xml:space="preserve">1. Se estructuro por parte de la Coordinación Jurídica la matriz de riesgos contractuales. 2. Se realizó un taller a las diferentes dependencias del Canal sobre Riesgos previsibles y la matriz de riesgos contractuales. 3. Publicación en la Intranet de la Matriz de riesgos contractuales.
</t>
    </r>
    <r>
      <rPr>
        <b/>
        <sz val="10"/>
        <color theme="1"/>
        <rFont val="Tahoma"/>
        <family val="2"/>
      </rPr>
      <t>Análisis OCI:</t>
    </r>
    <r>
      <rPr>
        <sz val="10"/>
        <color theme="1"/>
        <rFont val="Tahoma"/>
        <family val="2"/>
      </rPr>
      <t xml:space="preserve"> Se evidencia que los soportes de la actividad remitidos no tienen relación con las actividades, sin embargo, desde las paginas 45 a 51 del archivo "evidencias plan de mejoramiento por procesos 2018", se encontró el soporte de las actividades. Aun así, los comunicados remitidos no cuentan con la periodicidad establecida en la acción: "Bimensual". Por lo anterior la acción queda calificada con alerta de</t>
    </r>
    <r>
      <rPr>
        <b/>
        <sz val="10"/>
        <color theme="1"/>
        <rFont val="Tahoma"/>
        <family val="2"/>
      </rPr>
      <t xml:space="preserve">  "Incumplida".</t>
    </r>
  </si>
  <si>
    <r>
      <rPr>
        <b/>
        <sz val="10"/>
        <color theme="1"/>
        <rFont val="Tahoma"/>
        <family val="2"/>
      </rPr>
      <t>Reporte Coord. Jurídica:</t>
    </r>
    <r>
      <rPr>
        <sz val="10"/>
        <color theme="1"/>
        <rFont val="Tahoma"/>
        <family val="2"/>
      </rPr>
      <t xml:space="preserve"> 1. Mediante correo electrónico del día 2 de marzo de 2018, el Secretario General, Dr. Miguel Fernando Vega, procedió a remitir la circular No. 006 de 2018 a las diferentes dependencias de Canal Capital. 2. Mediante correo electrónico del día 11 de mayo de 2018, el Secretario General, Dr. Miguel Fernando Vega, procedió a remitir la circular No. 006 de 2018 a las diferentes dependencias de Canal Capital. 3. Mediante correo electrónico del día 16 de octubre de 2018, el Secretario General, Dr. Miguel Fernando Vega, procedió a remitir la circular No. 006 de 2018 a las diferentes dependencias de Canal Capital. 1. Se realizó la revisión total de los expedientes del año 2017, con la finalidad de verificar que estos estuvieran con todas las firmas y documentos requeridos. 2. Se realizo reunión el día 6 de diciembre de 2018, con el equipo que interviene en la publicación del SECOP y del archivo en la cual se dio unos porcentajes de avances en la revisión de  todas las firmas y documentos requeridos. 
</t>
    </r>
    <r>
      <rPr>
        <b/>
        <sz val="10"/>
        <color theme="1"/>
        <rFont val="Tahoma"/>
        <family val="2"/>
      </rPr>
      <t xml:space="preserve">Análisis OCI: </t>
    </r>
    <r>
      <rPr>
        <sz val="10"/>
        <color theme="1"/>
        <rFont val="Tahoma"/>
        <family val="2"/>
      </rPr>
      <t>La información remitida no refleja un determinado orden para su verificación. A pesar de eso, se encontraron los correos relacionados, pero no los contemplados sino solo tres durante la vigencia, lo anterior teniendo en cuenta que la acción establecía "comunicado de forma bimensual" Por lo anterior la acción queda calificada con alerta de</t>
    </r>
    <r>
      <rPr>
        <b/>
        <sz val="10"/>
        <color theme="1"/>
        <rFont val="Tahoma"/>
        <family val="2"/>
      </rPr>
      <t xml:space="preserve">  "Incumplida".</t>
    </r>
  </si>
  <si>
    <r>
      <rPr>
        <b/>
        <sz val="10"/>
        <color theme="1"/>
        <rFont val="Tahoma"/>
        <family val="2"/>
      </rPr>
      <t>Reporte Coord. Jurídica:</t>
    </r>
    <r>
      <rPr>
        <sz val="10"/>
        <color theme="1"/>
        <rFont val="Tahoma"/>
        <family val="2"/>
      </rPr>
      <t xml:space="preserve"> 1. Se realizo reunión el día 6 de diciembre de 2018, con el equipo que interviene en la publicación del SECOP y del archivo en la cual se dio unos porcentajes de avances en la revisión de  todas las firmas y documentos requeridos. 
</t>
    </r>
    <r>
      <rPr>
        <b/>
        <sz val="10"/>
        <color theme="1"/>
        <rFont val="Tahoma"/>
        <family val="2"/>
      </rPr>
      <t>Análisis OCI</t>
    </r>
    <r>
      <rPr>
        <sz val="10"/>
        <color theme="1"/>
        <rFont val="Tahoma"/>
        <family val="2"/>
      </rPr>
      <t xml:space="preserve">: La información remitida no refleja un determinado orden para su verificación. A pesar de eso, se encontraron los correos relacionados, pero no los contemplados sino solo tres durante la vigencia, lo anterior teniendo en cuenta que la acción establecía "comunicado de forma bimensual" Por lo anterior la acción queda calificada con alerta de  </t>
    </r>
    <r>
      <rPr>
        <b/>
        <sz val="10"/>
        <color theme="1"/>
        <rFont val="Tahoma"/>
        <family val="2"/>
      </rPr>
      <t>"Incumplida".</t>
    </r>
  </si>
  <si>
    <r>
      <rPr>
        <b/>
        <sz val="10"/>
        <color theme="1"/>
        <rFont val="Tahoma"/>
        <family val="2"/>
      </rPr>
      <t>Reporte Coord. Jurídica:</t>
    </r>
    <r>
      <rPr>
        <sz val="10"/>
        <color theme="1"/>
        <rFont val="Tahoma"/>
        <family val="2"/>
      </rPr>
      <t xml:space="preserve"> 1. Se realizo reunión el día 6 de diciembre de 2018, con el equipo que interviene en la publicación del SECOP y del archivo en la cual se dio unos porcentajes de avances en la revisión de  todas las firmas y documentos requeridos. 
</t>
    </r>
    <r>
      <rPr>
        <b/>
        <sz val="10"/>
        <color theme="1"/>
        <rFont val="Tahoma"/>
        <family val="2"/>
      </rPr>
      <t>Análisis OCI</t>
    </r>
    <r>
      <rPr>
        <sz val="10"/>
        <color theme="1"/>
        <rFont val="Tahoma"/>
        <family val="2"/>
      </rPr>
      <t xml:space="preserve">: La información remitida no refleja un determinado orden para su verificación. La acción contemplaba una periodicidad cuatrimestral para la verificación de la totalidad de los documentos, pero solo se encontró con relación a la actividad, actas del 23 de marzo y 06 de diciembre. No se evidencia  mas soportes para las otras dos verificaciones contempladas en el plan.   Por lo anterior la acción queda calificada con alerta de </t>
    </r>
    <r>
      <rPr>
        <b/>
        <sz val="10"/>
        <color theme="1"/>
        <rFont val="Tahoma"/>
        <family val="2"/>
      </rPr>
      <t xml:space="preserve"> "Incumplida".</t>
    </r>
  </si>
  <si>
    <r>
      <rPr>
        <b/>
        <sz val="10"/>
        <color theme="1"/>
        <rFont val="Tahoma"/>
        <family val="2"/>
      </rPr>
      <t>Reporte Coord. Jurídica:</t>
    </r>
    <r>
      <rPr>
        <sz val="10"/>
        <color theme="1"/>
        <rFont val="Tahoma"/>
        <family val="2"/>
      </rPr>
      <t xml:space="preserve"> 1.Se ha realizado la verificación mensual de las publicaciones realizadas en el portal único de contratación del SECOP.
</t>
    </r>
    <r>
      <rPr>
        <b/>
        <sz val="10"/>
        <color theme="1"/>
        <rFont val="Tahoma"/>
        <family val="2"/>
      </rPr>
      <t>Análisis OCI</t>
    </r>
    <r>
      <rPr>
        <sz val="10"/>
        <color theme="1"/>
        <rFont val="Tahoma"/>
        <family val="2"/>
      </rPr>
      <t xml:space="preserve">: La información remitida no refleja un determinado orden para su verificación. Lo remitido da cuenta del seguimiento para los meses: Enero, Abril, Octubre, Noviembre y Diciembre. La acción presupuestaba 11 actividades de las cuales se hicieron efectivas cinco.  Por lo anterior la acción queda calificada con alerta de </t>
    </r>
    <r>
      <rPr>
        <b/>
        <sz val="10"/>
        <color theme="1"/>
        <rFont val="Tahoma"/>
        <family val="2"/>
      </rPr>
      <t xml:space="preserve"> "Incumplida".</t>
    </r>
  </si>
  <si>
    <r>
      <rPr>
        <b/>
        <sz val="10"/>
        <color theme="1"/>
        <rFont val="Tahoma"/>
        <family val="2"/>
      </rPr>
      <t>Reporte Coord. Jurídica:</t>
    </r>
    <r>
      <rPr>
        <sz val="10"/>
        <color theme="1"/>
        <rFont val="Tahoma"/>
        <family val="2"/>
      </rPr>
      <t xml:space="preserve"> 1.Se ha realizado la verificación mensual de las publicaciones realizadas en el portal único de contratación del SECOP.
</t>
    </r>
    <r>
      <rPr>
        <b/>
        <sz val="10"/>
        <color theme="1"/>
        <rFont val="Tahoma"/>
        <family val="2"/>
      </rPr>
      <t xml:space="preserve">
Análisis OCI</t>
    </r>
    <r>
      <rPr>
        <sz val="10"/>
        <color theme="1"/>
        <rFont val="Tahoma"/>
        <family val="2"/>
      </rPr>
      <t>: La información remitida no refleja un determinado orden para su verificación. Lo remitido da cuenta del seguimiento para los meses: Enero, Abril, Octubre, Noviembre y Diciembre. La acción presupuestaba 50 actividades de las cuales se hicieron efectivas veinte  Por lo anterior la acción queda calificada con alerta de</t>
    </r>
    <r>
      <rPr>
        <b/>
        <sz val="10"/>
        <color theme="1"/>
        <rFont val="Tahoma"/>
        <family val="2"/>
      </rPr>
      <t xml:space="preserve"> "Incumplida".</t>
    </r>
  </si>
  <si>
    <r>
      <t xml:space="preserve">Reporte At. Ciudadano: </t>
    </r>
    <r>
      <rPr>
        <sz val="10"/>
        <color theme="1"/>
        <rFont val="Tahoma"/>
        <family val="2"/>
      </rPr>
      <t xml:space="preserve">Se realizo reunión el día 20 de noviembre de 2018, sobre la probabilidad de cierre del hallazgo donde se explica que no se tiene la opción de tener decimales. 
</t>
    </r>
    <r>
      <rPr>
        <b/>
        <sz val="10"/>
        <color theme="1"/>
        <rFont val="Tahoma"/>
        <family val="2"/>
      </rPr>
      <t xml:space="preserve">Análisis OCI: </t>
    </r>
    <r>
      <rPr>
        <sz val="10"/>
        <color theme="1"/>
        <rFont val="Tahoma"/>
        <family val="2"/>
      </rPr>
      <t xml:space="preserve">Se procede a la verificación de los soportes remitidos por el área observando el acta de reunión del 20 de noviembre de 2018 en la que se informa por parte de la Subdirectora Financiera la viabilidad del ajuste a los valores al ($50) más cercano; se procede a efectuar la validación con el área de ventas y mercadeo la cual indica que dentro de la resolución de tarifas que se viene desarrollando se realizará el ajuste pertinente. 
Dado que a la fecha de terminación de la acción no se ha realizado la "Publicación de la tarifa en la página web y Guía de trámites con el valor aprobado según resolución de tarifas" planteado como meta y teniendo en cuenta la fecha de corte, la acción se califica con alerta de </t>
    </r>
    <r>
      <rPr>
        <b/>
        <sz val="10"/>
        <color theme="1"/>
        <rFont val="Tahoma"/>
        <family val="2"/>
      </rPr>
      <t>"Incumplida"</t>
    </r>
    <r>
      <rPr>
        <sz val="10"/>
        <color theme="1"/>
        <rFont val="Tahoma"/>
        <family val="2"/>
      </rPr>
      <t>. Se recomienda al área verificar los responsables, tiempos establecidos y las acciones planteadas con el fin de efectuar las modificaciones y/o ampliación de tiempos de terminación a que haya lugar, teniendo en cuenta la circular No.020 "Formulación, modificación y seguimiento a Planes de Mejoramiento" expedida el 6 de noviembre de 2018.</t>
    </r>
  </si>
  <si>
    <r>
      <t xml:space="preserve">Reporte Ventas y Mercadeo: </t>
    </r>
    <r>
      <rPr>
        <sz val="10"/>
        <color theme="1"/>
        <rFont val="Tahoma"/>
        <family val="2"/>
      </rPr>
      <t xml:space="preserve">Se hizo una reunión con Nuevos negocios en la cual se propuso crear un Base de datos de Clientes para todas las líneas comerciales del Canal (Área Ventas y Mercadeo, Ventas Privadas y Nuevos Negocios) la cual se solicito a sistemas subir en Drive y se envío correo desde el área de Ventas y Mercadeo con la ruta y permisos para ser aplicada desde la fecha de creación.
</t>
    </r>
    <r>
      <rPr>
        <b/>
        <sz val="10"/>
        <color theme="1"/>
        <rFont val="Tahoma"/>
        <family val="2"/>
      </rPr>
      <t xml:space="preserve">Análisis OCI: </t>
    </r>
    <r>
      <rPr>
        <sz val="10"/>
        <color theme="1"/>
        <rFont val="Tahoma"/>
        <family val="2"/>
      </rPr>
      <t>Teniendo en cuenta que la acción contaba con un estado en el seguimiento anterior, toda vez que el área de Nuevos Negocios no efectuaba el uso de la base de datos creada por el área de ventas y mercadeo, se verifica en este seguimiento los soportes remitidos con las cuales se evidenció que el formato "Base de datos clientes privados, públicos y nuevos negocios" en su versión 1 con CÓDIGO: MCOM-FT-018 se encuentra consolidada y que dentro de esta:</t>
    </r>
    <r>
      <rPr>
        <i/>
        <sz val="10"/>
        <color theme="1"/>
        <rFont val="Tahoma"/>
        <family val="2"/>
      </rPr>
      <t xml:space="preserve"> </t>
    </r>
    <r>
      <rPr>
        <sz val="10"/>
        <color theme="1"/>
        <rFont val="Tahoma"/>
        <family val="2"/>
      </rPr>
      <t xml:space="preserve">"Teniendo en cuenta que la base de datos MCOM-FT-018 BASE DE DATOS CLIENTES PRIVADOS, PÚBLICOS Y NUEVOS NEGOCIOS,  se creó para incluir todos los clientes y/o posibles clientes del Canal, me permito informar que Nuevos Negocios no tiene  actualmente clientes del sector privado sino clientes Institucionales y/o Distritales los cuales ya se encuentran incluidos en esta base de datos", según reporte del área de vetas y mercadeo.
Por lo anterior, se califica la acción como </t>
    </r>
    <r>
      <rPr>
        <b/>
        <sz val="10"/>
        <color theme="1"/>
        <rFont val="Tahoma"/>
        <family val="2"/>
      </rPr>
      <t>"Terminada"</t>
    </r>
    <r>
      <rPr>
        <sz val="10"/>
        <color theme="1"/>
        <rFont val="Tahoma"/>
        <family val="2"/>
      </rPr>
      <t>.</t>
    </r>
  </si>
  <si>
    <r>
      <t xml:space="preserve">Reporte Ventas y Mercadeo: </t>
    </r>
    <r>
      <rPr>
        <sz val="10"/>
        <color theme="1"/>
        <rFont val="Tahoma"/>
        <family val="2"/>
      </rPr>
      <t xml:space="preserve">Se hizo una reunión con Nuevos negocios y se concluyo que se debía crear un procedimiento nuevo para ellos ya que el procedimiento actual de comercialización no se articulaba con las actividades realizadas por ellos y por su dinámica.
</t>
    </r>
    <r>
      <rPr>
        <b/>
        <sz val="10"/>
        <color theme="1"/>
        <rFont val="Tahoma"/>
        <family val="2"/>
      </rPr>
      <t xml:space="preserve">Análisis OCI: </t>
    </r>
    <r>
      <rPr>
        <sz val="10"/>
        <color theme="1"/>
        <rFont val="Tahoma"/>
        <family val="2"/>
      </rPr>
      <t xml:space="preserve">Teniendo en cuenta el estado de la acción en el seguimiento anterior, se procedió a verificar la aplicación del mismo con el fin de validar el trabajo articulado de las áreas, en el cual se evidenció que los a los formatos relacionados en este como "Cuadro de Ventas y Facturación, MCOM-FT-016 COTIZACIÓN NUEVOS NEGOCIOS" no se les da aplicación por parte de las áreas responsables.
Por lo anterior, la acción queda con estado </t>
    </r>
    <r>
      <rPr>
        <b/>
        <sz val="10"/>
        <color theme="1"/>
        <rFont val="Tahoma"/>
        <family val="2"/>
      </rPr>
      <t>"Abierta"</t>
    </r>
    <r>
      <rPr>
        <sz val="10"/>
        <color theme="1"/>
        <rFont val="Tahoma"/>
        <family val="2"/>
      </rPr>
      <t>.</t>
    </r>
  </si>
  <si>
    <r>
      <t xml:space="preserve">Reporte Coord. Prog: </t>
    </r>
    <r>
      <rPr>
        <sz val="10"/>
        <color theme="1"/>
        <rFont val="Tahoma"/>
        <family val="2"/>
      </rPr>
      <t xml:space="preserve">El procedimiento EPLE-PD-014 Control al producto (Bien y/o Servicio) se creo para ser incluido en la caracterización. 
</t>
    </r>
    <r>
      <rPr>
        <b/>
        <sz val="10"/>
        <color theme="1"/>
        <rFont val="Tahoma"/>
        <family val="2"/>
      </rPr>
      <t xml:space="preserve">Análisis OCI: </t>
    </r>
    <r>
      <rPr>
        <sz val="10"/>
        <color theme="1"/>
        <rFont val="Tahoma"/>
        <family val="2"/>
      </rPr>
      <t xml:space="preserve">Se verifican los soportes remitidos por el área en los que se realizó la actualización del procedimiento EPLE-PD-014 CONTROL AL PRODUCTO (BIEN Y/O SERVICIO), así como su remisión el 12 de diciembre de 2018 para su revisión, publicación e inclusión en el SIG, sin embargo, a la fecha de corte no se evidencia la publicación del mismo. Una vez validado con el área de Planeación sobre el estado del procedimiento se indica que se encuentra en proceso de revisión y que será publicado posterior a las modificaciones a las que haya lugar. 
Por lo anterior, la acción se mantiene con la calificación del segundo seguimiento realizado y una alerta de </t>
    </r>
    <r>
      <rPr>
        <b/>
        <sz val="10"/>
        <color theme="1"/>
        <rFont val="Tahoma"/>
        <family val="2"/>
      </rPr>
      <t xml:space="preserve">"Incumplida". </t>
    </r>
    <r>
      <rPr>
        <sz val="10"/>
        <color theme="1"/>
        <rFont val="Tahoma"/>
        <family val="2"/>
      </rPr>
      <t xml:space="preserve">Se recomienda al área de programación que se ejecuten las actividades pertinentes con el fin de dar cumplimiento a la acción planteada. 
El área remite como soporte de la revisión efectuada al seguimiento del Plan de Mejoramiento, la publicación de la actualización del documento "Caracterización de productos (bienes o servicios) - Dirección Operativa" sin embargo, se presentan las siguientes observaciones: 1. El documento remitido no hace parte de las acciones propuestas en el Plan de Mejoramiento y 2. La información remitida corresponde a actividades adelantadas en la vigencia 2019 cuando el corte de información es 31 de diciembre de 2018. Teniendo en cuenta lo anterior la calificación se mantiene. </t>
    </r>
  </si>
  <si>
    <r>
      <t xml:space="preserve">Reporte Ventas y Mercadeo: </t>
    </r>
    <r>
      <rPr>
        <sz val="10"/>
        <color theme="1"/>
        <rFont val="Tahoma"/>
        <family val="2"/>
      </rPr>
      <t xml:space="preserve">Se creo el formato que deberá ser utilizado como acta de recibido del bien y/o servicio en la modalidad de Canje. El día 25 de junio se solicita al área de planeación la creación del formato. El día 26 de junio se publica el formato en la INTRANET.
</t>
    </r>
    <r>
      <rPr>
        <b/>
        <sz val="10"/>
        <color theme="1"/>
        <rFont val="Tahoma"/>
        <family val="2"/>
      </rPr>
      <t xml:space="preserve">Análisis OCI: </t>
    </r>
    <r>
      <rPr>
        <sz val="10"/>
        <color theme="1"/>
        <rFont val="Tahoma"/>
        <family val="2"/>
      </rPr>
      <t xml:space="preserve">Teniendo en cuenta el estado de la acción en el seguimiento anterior, se procedió a verificar la aplicación del formato creado "MCOM-FT-025 ACTA DE RECIBIDO DE SERVICIO O PRODUCTO DE CANJE" evidenciando que este no es aplicado en la actualidad, toda vez que no se han realizado canjes por parte del Canal. 
Por lo anterior, se mantiene la calificación de la acción con estado </t>
    </r>
    <r>
      <rPr>
        <b/>
        <sz val="10"/>
        <color theme="1"/>
        <rFont val="Tahoma"/>
        <family val="2"/>
      </rPr>
      <t>"Abierta"</t>
    </r>
    <r>
      <rPr>
        <sz val="10"/>
        <color theme="1"/>
        <rFont val="Tahoma"/>
        <family val="2"/>
      </rPr>
      <t xml:space="preserve">. </t>
    </r>
  </si>
  <si>
    <r>
      <t xml:space="preserve">Reporte Sub. Administrativa: </t>
    </r>
    <r>
      <rPr>
        <sz val="10"/>
        <rFont val="Tahoma"/>
        <family val="2"/>
      </rPr>
      <t>Se realiza capacitación en el tema de entrada salidas y traslados en el almacén en el sistema Kardex se anexan actas y presentación.</t>
    </r>
    <r>
      <rPr>
        <b/>
        <sz val="10"/>
        <rFont val="Tahoma"/>
        <family val="2"/>
      </rPr>
      <t xml:space="preserve">
Análisis OCI:</t>
    </r>
    <r>
      <rPr>
        <sz val="10"/>
        <rFont val="Tahoma"/>
        <family val="2"/>
      </rPr>
      <t xml:space="preserve"> Se evidencia presentación en power point</t>
    </r>
    <r>
      <rPr>
        <b/>
        <sz val="10"/>
        <rFont val="Tahoma"/>
        <family val="2"/>
      </rPr>
      <t xml:space="preserve"> </t>
    </r>
    <r>
      <rPr>
        <sz val="10"/>
        <rFont val="Tahoma"/>
        <family val="2"/>
      </rPr>
      <t xml:space="preserve">y acta del 21 de diciembre de 2018 correspondiente a la capacitación de entradas y salidas del almacén en la cual se observa que dentro de los asistentes a la capacitación dirigida a los supervisores solo asistió el profesional universitario del área de contabilidad, con respecto a algunos asistentes a la capacitación la Oficina de Control Interno envió correo electrónico el 21 de diciembre de 2018 a la subdirección administrativa realizando una observación a la asistencia de los mismos, por lo anterior y debido a que a la capacitación no asistieron la totalidad de los supervisores y que no se evidenció correo electrónico de solicitud de terminación de la acción  para la vigencia 2018, la acción queda </t>
    </r>
    <r>
      <rPr>
        <b/>
        <sz val="10"/>
        <rFont val="Tahoma"/>
        <family val="2"/>
      </rPr>
      <t xml:space="preserve">"Incumplida". 
</t>
    </r>
    <r>
      <rPr>
        <sz val="10"/>
        <rFont val="Tahoma"/>
        <family val="2"/>
      </rPr>
      <t xml:space="preserve">Las capacitaciones adelantadas por la Subdirección Administrativa fueron tenidas en cuenta en el análisis adelantado por el equipo de Control Interno, sin embargo, no se remitió información relacionada con:  </t>
    </r>
    <r>
      <rPr>
        <i/>
        <sz val="10"/>
        <rFont val="Tahoma"/>
        <family val="2"/>
      </rPr>
      <t xml:space="preserve">Realizar el envió de un correo electrónico periódicamente a los supervisores de contratos, en donde se indique el procedimiento a seguir para la salida de un elemento al área de almacén. </t>
    </r>
    <r>
      <rPr>
        <sz val="10"/>
        <rFont val="Tahoma"/>
        <family val="2"/>
      </rPr>
      <t>Por lo cual la calificación se mantiene.</t>
    </r>
  </si>
  <si>
    <r>
      <t xml:space="preserve">Reporte Ventas y Mercadeo: </t>
    </r>
    <r>
      <rPr>
        <sz val="10"/>
        <color theme="1"/>
        <rFont val="Tahoma"/>
        <family val="2"/>
      </rPr>
      <t xml:space="preserve">Se adjuntan las cotizaciones que se han adelantado con los formatos incluidos en el SIG.
</t>
    </r>
    <r>
      <rPr>
        <b/>
        <sz val="10"/>
        <color theme="1"/>
        <rFont val="Tahoma"/>
        <family val="2"/>
      </rPr>
      <t xml:space="preserve">Análisis OCI: </t>
    </r>
    <r>
      <rPr>
        <sz val="10"/>
        <color theme="1"/>
        <rFont val="Tahoma"/>
        <family val="2"/>
      </rPr>
      <t xml:space="preserve">Se procede a la verificación de la aplicación de los formatos, toda vez que en el segundo seguimiento la acción se encontraba </t>
    </r>
    <r>
      <rPr>
        <b/>
        <sz val="10"/>
        <color theme="1"/>
        <rFont val="Tahoma"/>
        <family val="2"/>
      </rPr>
      <t>"Terminada"</t>
    </r>
    <r>
      <rPr>
        <sz val="10"/>
        <color theme="1"/>
        <rFont val="Tahoma"/>
        <family val="2"/>
      </rPr>
      <t xml:space="preserve"> con estado </t>
    </r>
    <r>
      <rPr>
        <b/>
        <sz val="10"/>
        <color theme="1"/>
        <rFont val="Tahoma"/>
        <family val="2"/>
      </rPr>
      <t xml:space="preserve">"Abierta" </t>
    </r>
    <r>
      <rPr>
        <sz val="10"/>
        <color theme="1"/>
        <rFont val="Tahoma"/>
        <family val="2"/>
      </rPr>
      <t xml:space="preserve">ya que el área de Nuevos Negocios no estaba dando aplicación al formato creado. Teniendo en cuenta lo anterior, se evidenció que por parte del área de ventas y mercadeo se viene dando aplicación a los formatos "MCOM-FT-014 COTIZACIÓN VENTAS PÚBLICAS - MCOM-FT-015 COTIZACIÓN VENTAS PRIVADAS", en las siguientes cotizaciones:
* Cot. 049/2018 - Antonio Hernández Llamas con el formato MCOM-FT-014 Ventas públicas.
* Cot. 053/2018 - Yina M Londoño M con el formato  MCOM-FT-014 Ventas públicas.
* Cot. 056/2018 - Diego Oviedo, Fondo de Desarrollo Local con el formato MCOM-FT-014 Ventas públicas.
* Cot. 011/2018 - José Ramiro Torres con el formato MCOM-FT-015 Ventas privados. 
Por parte del área de ventas y mercadeo se indica que "Nuevos Negocios manifiesta que el formato MCOM- FT- 016 COTIZACIÓN NUEVOS NEGOCIOS, no ha sido implementado debido a que las Entidades manejan formatos propios para cotizar, razón por la cual dicha área adelantará la gestión correspondiente con el área de Planeación para la eliminación de este formato". Validando que a la fecha no se han efectuado las acciones pertinentes que den cumplimiento a la acción propuesta "Aplicar los formatos de cotización", por lo cual la acción se califica con alerta de </t>
    </r>
    <r>
      <rPr>
        <b/>
        <sz val="10"/>
        <color theme="1"/>
        <rFont val="Tahoma"/>
        <family val="2"/>
      </rPr>
      <t>"Incumplida"</t>
    </r>
    <r>
      <rPr>
        <sz val="10"/>
        <color theme="1"/>
        <rFont val="Tahoma"/>
        <family val="2"/>
      </rPr>
      <t xml:space="preserve">. Se recomienda al área adelantar las actividades pertinentes que permitan darle cumplimiento a lo planteado. </t>
    </r>
  </si>
  <si>
    <r>
      <rPr>
        <b/>
        <sz val="10"/>
        <color theme="1"/>
        <rFont val="Tahoma"/>
        <family val="2"/>
      </rPr>
      <t>Reporte Coord. Jurídica:</t>
    </r>
    <r>
      <rPr>
        <sz val="10"/>
        <color theme="1"/>
        <rFont val="Tahoma"/>
        <family val="2"/>
      </rPr>
      <t xml:space="preserve"> 1. El 3 de diciembre de  2018, se procedió a realizar la capacitación al grupo de apoyo de la Coordinación Jurídica de Canal Capital, respecto a recordar los pasos en la recepción de documentos para la elaboración de contratos. 
2. Se realizo muestra aleatoria de 30 contratos de la vigencia 2018 para verificar que el listado de documentos cuente con la fecha respectiva. 
</t>
    </r>
    <r>
      <rPr>
        <b/>
        <sz val="10"/>
        <color theme="1"/>
        <rFont val="Tahoma"/>
        <family val="2"/>
      </rPr>
      <t xml:space="preserve">
Análisis OCI:</t>
    </r>
    <r>
      <rPr>
        <sz val="10"/>
        <color theme="1"/>
        <rFont val="Tahoma"/>
        <family val="2"/>
      </rPr>
      <t xml:space="preserve"> Se evidencian en los documentos aportados que se cumplieron las actividades planeadas. Sin embargo, se evidencia una formulación incorrecta del universo de actividades pues no refleja el total de las actividades planeadas. Se estableció revisión semestral, pero solo se adelanto una. Por lo anterior la acción queda calificada con alerta </t>
    </r>
    <r>
      <rPr>
        <b/>
        <sz val="10"/>
        <color theme="1"/>
        <rFont val="Tahoma"/>
        <family val="2"/>
      </rPr>
      <t>"Incumplida".</t>
    </r>
  </si>
  <si>
    <r>
      <rPr>
        <b/>
        <sz val="10"/>
        <color theme="1"/>
        <rFont val="Tahoma"/>
        <family val="2"/>
      </rPr>
      <t>Reporte Coord. Jurídica:</t>
    </r>
    <r>
      <rPr>
        <sz val="10"/>
        <color theme="1"/>
        <rFont val="Tahoma"/>
        <family val="2"/>
      </rPr>
      <t xml:space="preserve"> 1.Se ha realizado la verificación mensual de las publicaciones realizadas en el portal único de contratación del SECOP.
</t>
    </r>
    <r>
      <rPr>
        <b/>
        <sz val="10"/>
        <color theme="1"/>
        <rFont val="Tahoma"/>
        <family val="2"/>
      </rPr>
      <t>Análisis OCI</t>
    </r>
    <r>
      <rPr>
        <sz val="10"/>
        <color theme="1"/>
        <rFont val="Tahoma"/>
        <family val="2"/>
      </rPr>
      <t xml:space="preserve">: La información remitida no refleja un determinado orden para su verificación. Lo remitido da cuenta del seguimiento para los meses: Enero, Abril, Octubre, Noviembre y Diciembre. La acción presupuestaba 11 actividades de las cuales se hicieron efectivas cinco.  Por lo anterior la acción queda calificada con alerta de </t>
    </r>
    <r>
      <rPr>
        <b/>
        <sz val="10"/>
        <color theme="1"/>
        <rFont val="Tahoma"/>
        <family val="2"/>
      </rPr>
      <t>"Incumplida".</t>
    </r>
  </si>
  <si>
    <r>
      <rPr>
        <b/>
        <sz val="10"/>
        <color theme="1"/>
        <rFont val="Tahoma"/>
        <family val="2"/>
      </rPr>
      <t>Reporte Coord. Jurídica:</t>
    </r>
    <r>
      <rPr>
        <sz val="10"/>
        <color theme="1"/>
        <rFont val="Tahoma"/>
        <family val="2"/>
      </rPr>
      <t xml:space="preserve"> 1. El día 23 de marzo de 2018, se realizó la revisión documental trimestral de los expedientes de la vigencia 2017.
</t>
    </r>
    <r>
      <rPr>
        <b/>
        <sz val="10"/>
        <color theme="1"/>
        <rFont val="Tahoma"/>
        <family val="2"/>
      </rPr>
      <t>Análisis OCI</t>
    </r>
    <r>
      <rPr>
        <sz val="10"/>
        <color theme="1"/>
        <rFont val="Tahoma"/>
        <family val="2"/>
      </rPr>
      <t>: De la información y evidencias remitidas solo se encuentra el acta de 23 de marzo de 2018. La acción contemplaba la verificación trimestral, que implica 4 reuniones o verificaciones. Solo se efectuó una. Por lo anterior la acción queda calificada con alerta de</t>
    </r>
    <r>
      <rPr>
        <b/>
        <sz val="10"/>
        <color theme="1"/>
        <rFont val="Tahoma"/>
        <family val="2"/>
      </rPr>
      <t xml:space="preserve">  "Incumplida".</t>
    </r>
  </si>
  <si>
    <r>
      <rPr>
        <b/>
        <sz val="10"/>
        <color theme="1"/>
        <rFont val="Tahoma"/>
        <family val="2"/>
      </rPr>
      <t>Reporte Coord. Jurídica:</t>
    </r>
    <r>
      <rPr>
        <sz val="10"/>
        <color theme="1"/>
        <rFont val="Tahoma"/>
        <family val="2"/>
      </rPr>
      <t xml:space="preserve"> 1. Se diligenció el formato " solicitud de creación, actualización y/o eliminación de documentos" y se solicitó a planeación la eliminación de instructivo AGCO-IN-001 versión IV.
2.Mediante memorando radicado 3577 del 31 de diciembre de 2018, se solicitó a Control Interno la ampliación de los plazos, teniendo en cuenta los ajustes que se han venido realizando al documento.
</t>
    </r>
    <r>
      <rPr>
        <b/>
        <sz val="10"/>
        <color theme="1"/>
        <rFont val="Tahoma"/>
        <family val="2"/>
      </rPr>
      <t xml:space="preserve">Análisis OCI: </t>
    </r>
    <r>
      <rPr>
        <sz val="10"/>
        <color theme="1"/>
        <rFont val="Tahoma"/>
        <family val="2"/>
      </rPr>
      <t>De la documentación aportada se puede concluir que se cumplió con la primera actividad contemplada, relacionada con la solicitud de eliminación de documentos. Sin embargo, se encontró que la segunda actividad  esta en desarrollo y ha tenido avances importantes. Incluida retroalimentación interna y externa para el nuevo manual de contratación. Por lo anterior la acción queda calificada como</t>
    </r>
    <r>
      <rPr>
        <b/>
        <sz val="10"/>
        <color theme="1"/>
        <rFont val="Tahoma"/>
        <family val="2"/>
      </rPr>
      <t xml:space="preserve"> "En Proceso".</t>
    </r>
  </si>
  <si>
    <r>
      <t xml:space="preserve">Reporte Coord. Jurídica: </t>
    </r>
    <r>
      <rPr>
        <sz val="10"/>
        <color theme="1"/>
        <rFont val="Tahoma"/>
        <family val="2"/>
      </rPr>
      <t xml:space="preserve">1. Se realizo reunión el día 6 de diciembre de 2018, con el equipo que interviene en la publicación del SECOP y del archivo en la cual se dio unos porcentajes de avances en la revisión de  todas las firmas y documentos requeridos. 
</t>
    </r>
    <r>
      <rPr>
        <b/>
        <sz val="10"/>
        <color theme="1"/>
        <rFont val="Tahoma"/>
        <family val="2"/>
      </rPr>
      <t>Análisis OCI</t>
    </r>
    <r>
      <rPr>
        <sz val="10"/>
        <color theme="1"/>
        <rFont val="Tahoma"/>
        <family val="2"/>
      </rPr>
      <t xml:space="preserve">: La información remitida no refleja un determinado orden para su verificación. A pesar de eso, se encontraron los correos relacionados, pero no los contemplados sino solo tres durante la vigencia, lo anterior teniendo en cuenta que la acción establecía "comunicado de forma bimensual" Por lo anterior la acción queda calificada con alerta de </t>
    </r>
    <r>
      <rPr>
        <b/>
        <sz val="10"/>
        <color theme="1"/>
        <rFont val="Tahoma"/>
        <family val="2"/>
      </rPr>
      <t>"Incumplida"</t>
    </r>
    <r>
      <rPr>
        <sz val="10"/>
        <color theme="1"/>
        <rFont val="Tahoma"/>
        <family val="2"/>
      </rPr>
      <t>.</t>
    </r>
  </si>
  <si>
    <r>
      <rPr>
        <b/>
        <sz val="10"/>
        <color theme="1"/>
        <rFont val="Tahoma"/>
        <family val="2"/>
      </rPr>
      <t>Reporte Coord. Jurídica:</t>
    </r>
    <r>
      <rPr>
        <sz val="10"/>
        <color theme="1"/>
        <rFont val="Tahoma"/>
        <family val="2"/>
      </rPr>
      <t xml:space="preserve"> 1. Mediante memorando radicado 3577 del 31 de diciembre de 2018, se solicitó a Control Interno la ampliación de los plazos, teniendo en cuenta los ajustes que se han venido realizando al documento.
</t>
    </r>
    <r>
      <rPr>
        <b/>
        <sz val="10"/>
        <color theme="1"/>
        <rFont val="Tahoma"/>
        <family val="2"/>
      </rPr>
      <t>Análisis OCI</t>
    </r>
    <r>
      <rPr>
        <sz val="10"/>
        <color theme="1"/>
        <rFont val="Tahoma"/>
        <family val="2"/>
      </rPr>
      <t xml:space="preserve">: Conforme a lo aportado, se observa que la primera actividad esta en desarrollo y ha tenido avances importantes. Incluida retroalimentación interna y externa para el nuevo manual de contratación. De la segunda actividad no se encontró ninguna evidencia. Verificadas las acciones relacionadas en el Memorando 3577, la acción evaluada no fue incluida en el citado documento. Por lo anterior la acción queda calificada con alerta de </t>
    </r>
    <r>
      <rPr>
        <b/>
        <sz val="10"/>
        <color theme="1"/>
        <rFont val="Tahoma"/>
        <family val="2"/>
      </rPr>
      <t xml:space="preserve"> "Sin Iniciar".</t>
    </r>
  </si>
  <si>
    <r>
      <rPr>
        <b/>
        <sz val="10"/>
        <color theme="1"/>
        <rFont val="Tahoma"/>
        <family val="2"/>
      </rPr>
      <t>Reporte Coord. Jurídica:</t>
    </r>
    <r>
      <rPr>
        <sz val="10"/>
        <color theme="1"/>
        <rFont val="Tahoma"/>
        <family val="2"/>
      </rPr>
      <t xml:space="preserve"> 1. el 25 de junio de 2018 se envió la solicitud al Área de sistemas solicitando el correo electrónico para la coordinación jurídica
2. El 29 de octubre se ajusto la comunicación que se envía por correo a los contratistas 
</t>
    </r>
    <r>
      <rPr>
        <b/>
        <sz val="10"/>
        <color theme="1"/>
        <rFont val="Tahoma"/>
        <family val="2"/>
      </rPr>
      <t>Análisis OCI:</t>
    </r>
    <r>
      <rPr>
        <sz val="10"/>
        <color theme="1"/>
        <rFont val="Tahoma"/>
        <family val="2"/>
      </rPr>
      <t xml:space="preserve"> Se evidencio cumplimiento de las acciones propuestas. Sin embargo, se encontró que la formulación de acciones estableció un total de seis y solo se reportan dos.  Revisando las actividades registradas, solo da un total de dos.  Por lo anterior se entenderá que los soportes enviados dan cuenta de las dos actividades planeadas para cumplimiento de la acción, por lo que se califica como </t>
    </r>
    <r>
      <rPr>
        <b/>
        <sz val="10"/>
        <color theme="1"/>
        <rFont val="Tahoma"/>
        <family val="2"/>
      </rPr>
      <t>"Terminada"</t>
    </r>
    <r>
      <rPr>
        <sz val="10"/>
        <color theme="1"/>
        <rFont val="Tahoma"/>
        <family val="2"/>
      </rPr>
      <t>.</t>
    </r>
  </si>
  <si>
    <r>
      <rPr>
        <b/>
        <sz val="10"/>
        <color theme="1"/>
        <rFont val="Tahoma"/>
        <family val="2"/>
      </rPr>
      <t>Reporte Coord. Jurídica:</t>
    </r>
    <r>
      <rPr>
        <sz val="10"/>
        <color theme="1"/>
        <rFont val="Tahoma"/>
        <family val="2"/>
      </rPr>
      <t xml:space="preserve"> 1. El día 16 de octubre se solicitaron 2 mesas de trabajo para el 25 de octubre y 08 de noviembre de 2018.  Se realizó la primera mesa el día 25 de octubre.
</t>
    </r>
    <r>
      <rPr>
        <b/>
        <sz val="10"/>
        <color theme="1"/>
        <rFont val="Tahoma"/>
        <family val="2"/>
      </rPr>
      <t xml:space="preserve">
Análisis OCI:</t>
    </r>
    <r>
      <rPr>
        <sz val="10"/>
        <color theme="1"/>
        <rFont val="Tahoma"/>
        <family val="2"/>
      </rPr>
      <t xml:space="preserve">  Conforme a  lo aportado, se puede concluir que se cumplieron con las actividades planeadas para el cumplimiento de la acción. Por lo tanto se califica como </t>
    </r>
    <r>
      <rPr>
        <b/>
        <sz val="10"/>
        <color theme="1"/>
        <rFont val="Tahoma"/>
        <family val="2"/>
      </rPr>
      <t>"Terminada".</t>
    </r>
  </si>
  <si>
    <r>
      <rPr>
        <b/>
        <sz val="10"/>
        <color theme="1"/>
        <rFont val="Tahoma"/>
        <family val="2"/>
      </rPr>
      <t>Reporte Coord. Jurídica:</t>
    </r>
    <r>
      <rPr>
        <sz val="10"/>
        <color theme="1"/>
        <rFont val="Tahoma"/>
        <family val="2"/>
      </rPr>
      <t xml:space="preserve"> El día 19 de octubre se solicitó el acompañamiento a la Veeduría para la estructuración de riesgos contractuales.
</t>
    </r>
    <r>
      <rPr>
        <b/>
        <sz val="10"/>
        <color theme="1"/>
        <rFont val="Tahoma"/>
        <family val="2"/>
      </rPr>
      <t xml:space="preserve">
Análisis OCI:</t>
    </r>
    <r>
      <rPr>
        <sz val="10"/>
        <color theme="1"/>
        <rFont val="Tahoma"/>
        <family val="2"/>
      </rPr>
      <t xml:space="preserve"> Posterior a la revisión de las evidencias aportadas se encontró que se cumplió con la actividad planeada. Por lo tanto se califica como</t>
    </r>
    <r>
      <rPr>
        <b/>
        <sz val="10"/>
        <color theme="1"/>
        <rFont val="Tahoma"/>
        <family val="2"/>
      </rPr>
      <t xml:space="preserve"> "Terminada".</t>
    </r>
  </si>
  <si>
    <r>
      <t xml:space="preserve">Reporte Coord. Jurídica: </t>
    </r>
    <r>
      <rPr>
        <sz val="10"/>
        <color theme="1"/>
        <rFont val="Tahoma"/>
        <family val="2"/>
      </rPr>
      <t>1. Se solicito mediante correo electrónico al secretario general, que en el comité directivo se realizara las recomendaciones pertinentes respecto al cumplimiento de los cronogramas  establecidos en los proyectos de inversión.</t>
    </r>
    <r>
      <rPr>
        <b/>
        <sz val="10"/>
        <color theme="1"/>
        <rFont val="Tahoma"/>
        <family val="2"/>
      </rPr>
      <t xml:space="preserve">
Análisis OCI: </t>
    </r>
    <r>
      <rPr>
        <sz val="10"/>
        <color theme="1"/>
        <rFont val="Tahoma"/>
        <family val="2"/>
      </rPr>
      <t xml:space="preserve">Se evidencia a partir de los soportes que se dio cumplimiento a la acción . Por lo tanto se califica como </t>
    </r>
    <r>
      <rPr>
        <b/>
        <sz val="10"/>
        <color theme="1"/>
        <rFont val="Tahoma"/>
        <family val="2"/>
      </rPr>
      <t>"terminada".</t>
    </r>
  </si>
  <si>
    <r>
      <t xml:space="preserve">Reporte Coord. Jurídica: </t>
    </r>
    <r>
      <rPr>
        <sz val="10"/>
        <color theme="1"/>
        <rFont val="Tahoma"/>
        <family val="2"/>
      </rPr>
      <t xml:space="preserve">El día 30 de octubre de 2018, se expidió la circular No. 018 de 2018 a los servidores públicos y contratistas sobre los objetos contractuales. </t>
    </r>
    <r>
      <rPr>
        <b/>
        <sz val="10"/>
        <color theme="1"/>
        <rFont val="Tahoma"/>
        <family val="2"/>
      </rPr>
      <t xml:space="preserve">
Análisis OCI: </t>
    </r>
    <r>
      <rPr>
        <sz val="10"/>
        <color theme="1"/>
        <rFont val="Tahoma"/>
        <family val="2"/>
      </rPr>
      <t xml:space="preserve">Se evidencia a partir de los soportes que se dio cumplimiento a la acción . Por lo tanto se califica como </t>
    </r>
    <r>
      <rPr>
        <b/>
        <sz val="10"/>
        <color theme="1"/>
        <rFont val="Tahoma"/>
        <family val="2"/>
      </rPr>
      <t xml:space="preserve">"Terminada". </t>
    </r>
  </si>
  <si>
    <r>
      <rPr>
        <b/>
        <sz val="10"/>
        <color theme="1"/>
        <rFont val="Tahoma"/>
        <family val="2"/>
      </rPr>
      <t>Reporte Coord. Jurídica:</t>
    </r>
    <r>
      <rPr>
        <sz val="10"/>
        <color theme="1"/>
        <rFont val="Tahoma"/>
        <family val="2"/>
      </rPr>
      <t xml:space="preserve"> 1. Mediante memorando radicado 3577 del 31 de diciembre de 2018, se solicitó a Control Interno la ampliación de los plazos, teniendo en cuenta los ajustes que se han venido realizando al documento.
</t>
    </r>
    <r>
      <rPr>
        <b/>
        <sz val="10"/>
        <color theme="1"/>
        <rFont val="Tahoma"/>
        <family val="2"/>
      </rPr>
      <t>Análisis OCI</t>
    </r>
    <r>
      <rPr>
        <sz val="10"/>
        <color theme="1"/>
        <rFont val="Tahoma"/>
        <family val="2"/>
      </rPr>
      <t xml:space="preserve">: Conforme a lo aportado, se observa que la primera actividad esta en desarrollo y ha tenido avances importantes. Incluida retroalimentación interna y externa para el nuevo manual de contratación. De la segunda actividad no se encontró ninguna evidencia. Verificadas las acciones relacionadas en el Memorando 3577, la acción evaluada no fue incluida en el citado documento. Por lo anterior la acción queda calificada </t>
    </r>
    <r>
      <rPr>
        <b/>
        <sz val="10"/>
        <color theme="1"/>
        <rFont val="Tahoma"/>
        <family val="2"/>
      </rPr>
      <t>"En Proceso".</t>
    </r>
  </si>
  <si>
    <r>
      <rPr>
        <b/>
        <sz val="10"/>
        <color theme="1"/>
        <rFont val="Tahoma"/>
        <family val="2"/>
      </rPr>
      <t xml:space="preserve">Reporte Coord. Jurídica: </t>
    </r>
    <r>
      <rPr>
        <sz val="10"/>
        <color theme="1"/>
        <rFont val="Tahoma"/>
        <family val="2"/>
      </rPr>
      <t xml:space="preserve">1. Mediante memorando radicado 3577 del 31 de diciembre de 2018, se solicitó a Control Interno la ampliación de los plazos, teniendo en cuenta los ajustes que se han venido realizando al documento.
</t>
    </r>
    <r>
      <rPr>
        <b/>
        <sz val="10"/>
        <color theme="1"/>
        <rFont val="Tahoma"/>
        <family val="2"/>
      </rPr>
      <t>Análisis OCI</t>
    </r>
    <r>
      <rPr>
        <sz val="10"/>
        <color theme="1"/>
        <rFont val="Tahoma"/>
        <family val="2"/>
      </rPr>
      <t xml:space="preserve">: Conforme a lo aportado, se observa que la primera actividad esta en desarrollo y ha tenido avances importantes. Incluida retroalimentación interna y externa para el nuevo manual de contratación. De la segunda actividad no se encontró ninguna evidencia. Verificadas las acciones relacionadas en el Memorando 3577, la acción evaluada no fue incluida en el citado documento. Por lo anterior la acción queda calificada con alerta de </t>
    </r>
    <r>
      <rPr>
        <b/>
        <sz val="10"/>
        <color theme="1"/>
        <rFont val="Tahoma"/>
        <family val="2"/>
      </rPr>
      <t xml:space="preserve"> "Sin Iniciar".</t>
    </r>
  </si>
  <si>
    <r>
      <t>Reporte Sub. Administrativa:</t>
    </r>
    <r>
      <rPr>
        <sz val="10"/>
        <color theme="1"/>
        <rFont val="Tahoma"/>
        <family val="2"/>
      </rPr>
      <t xml:space="preserve"> Se emitió el concepto técnico del deterioro de la valorización de los activos teniendo encuentra la experticia de los colaboradores de la entidad y de conformidad con el Manual de avalúos .El concepto técnico del deterioro de la valorización de los activos se  realizó en el mes de Diciembre se adjunta evidencias</t>
    </r>
    <r>
      <rPr>
        <b/>
        <sz val="10"/>
        <color theme="1"/>
        <rFont val="Tahoma"/>
        <family val="2"/>
      </rPr>
      <t xml:space="preserve">
Análisis OCI: </t>
    </r>
    <r>
      <rPr>
        <sz val="10"/>
        <color theme="1"/>
        <rFont val="Tahoma"/>
        <family val="2"/>
      </rPr>
      <t>Se evidenció memorando interno No. 3463 del 27 de diciembre de 2018 de respuesta al memorando 3252, sin embargo el memorando no da cuenta del informe técnico sobre el deterioro de los bienes de propiedad, planta y equipo, por lo anterior la acción queda como</t>
    </r>
    <r>
      <rPr>
        <b/>
        <sz val="10"/>
        <color theme="1"/>
        <rFont val="Tahoma"/>
        <family val="2"/>
      </rPr>
      <t xml:space="preserve"> "Incumplida".
</t>
    </r>
    <r>
      <rPr>
        <sz val="10"/>
        <color theme="1"/>
        <rFont val="Tahoma"/>
        <family val="2"/>
      </rPr>
      <t xml:space="preserve">Una vez verificado lo que reporta el área en su revisión respecto al seguimiento "Se solicita verificar la revisión del memorando 3463 del 27 de diciembre de 2018 el cual indica en sus anexos informe de avalúo de bienes en formato Excel teniendo en cuenta además que la evidencia ya estaba como archivo adjunto tanto el CD radicado como en el primer envió de evidencias por Google Drive", se observa que no se encuentra adjunto el "Informe técnico sobre el deterioro de los bienes de propiedad, planta y equipo" planteado como meta, por el contrario se remite la matriz de REPORTES SALDOS PROPIEDAD PLANTA Y </t>
    </r>
    <r>
      <rPr>
        <sz val="10"/>
        <rFont val="Tahoma"/>
        <family val="2"/>
      </rPr>
      <t xml:space="preserve">EQUIPO. Si bien es cierto que se remitió la información de la referencia, también se observa que el área Financiera a través del memorando 3548 informó que no se podía realizar la revisión de los valores teniendo en cuenta, que no era posible adelantar la citación a Comité Técnico de Sostenibilidad Contable hasta que se adelante la revisión, así mismo es importante tener en cuenta que la acción propuesta hace referencia a lo siguiente: </t>
    </r>
    <r>
      <rPr>
        <b/>
        <i/>
        <sz val="10"/>
        <rFont val="Tahoma"/>
        <family val="2"/>
      </rPr>
      <t>Informe técnico</t>
    </r>
    <r>
      <rPr>
        <i/>
        <sz val="10"/>
        <rFont val="Tahoma"/>
        <family val="2"/>
      </rPr>
      <t xml:space="preserve"> sobre el deterioro de los bienes de propiedad, planta y equipo.</t>
    </r>
    <r>
      <rPr>
        <sz val="10"/>
        <rFont val="Tahoma"/>
        <family val="2"/>
      </rPr>
      <t>(negrilla fuera de texto). Por lo anterior la calificación se mantiene</t>
    </r>
  </si>
  <si>
    <r>
      <t xml:space="preserve">Reporte Gest. Documental: 19-Nov-2018: </t>
    </r>
    <r>
      <rPr>
        <sz val="10"/>
        <color theme="1"/>
        <rFont val="Tahoma"/>
        <family val="2"/>
      </rPr>
      <t xml:space="preserve">Se tenía reunión para la aprobación de la política de Gestión Documental, el 16 de Noviembre de 2018, esta quedo pendiente de aprobación por cambio de la agenda para la siguiente semana, por lo anterior se esta a la espera de la reunión para esta aprobación. 10-diciembre-2018: Se aprobó la política por parte del comité y se envío para su publicación. En espera de la publicación por parte de planeación y 26-Diciembre-2018: Se publico la política de Gestión Documental en la Intranet. Carpeta Seguimiento 10-Dici-2018.
</t>
    </r>
    <r>
      <rPr>
        <b/>
        <sz val="10"/>
        <color theme="1"/>
        <rFont val="Tahoma"/>
        <family val="2"/>
      </rPr>
      <t xml:space="preserve">Análisis OCI: </t>
    </r>
    <r>
      <rPr>
        <sz val="10"/>
        <color theme="1"/>
        <rFont val="Tahoma"/>
        <family val="2"/>
      </rPr>
      <t xml:space="preserve">Una vez verificados los soportes remitidos por el área y confirmada la fecha de aprobación de la política de Gestión Documental en Planeación, se evidencia que esta fue aprobada en el Comité del 22 de noviembre de 2018 en reunión extraordinaria del Comité Institucional de Gestión y Desempeño, mediante Acta No.002. Así mismo, se evidencia su publicación en la intranet del Canal y por comunicaciones internas en el boletín No.55 del 17 de diciembre de 2018. Teniendo en cuenta lo anterior, se califica la acción con un estado de </t>
    </r>
    <r>
      <rPr>
        <b/>
        <sz val="10"/>
        <color theme="1"/>
        <rFont val="Tahoma"/>
        <family val="2"/>
      </rPr>
      <t>"Terminada Extemporánea"</t>
    </r>
    <r>
      <rPr>
        <sz val="10"/>
        <color theme="1"/>
        <rFont val="Tahoma"/>
        <family val="2"/>
      </rPr>
      <t>.</t>
    </r>
  </si>
  <si>
    <r>
      <t xml:space="preserve">Reporte Gest. Documental: </t>
    </r>
    <r>
      <rPr>
        <sz val="10"/>
        <color theme="1"/>
        <rFont val="Tahoma"/>
        <family val="2"/>
      </rPr>
      <t>19-Nov-2018: Se realizó reunión el 7 de Noviembre con Jurídica para la revisión y ajuste de los inventarios 2015 del área, La doctora Olga menciona que ya se está realizando esta actividad, que si necesita algún tipo de asesoría o apoyo nos informará, para lo cual se dejó como fecha de revisión del levantamiento el 30 de Noviembre de 2018, tal como se menciona en el acta. De igual manera se envió memorando 2977 del 13 de Noviembre de 2018, donde se solicita el avance de las actividades de organización de los archivo del área Jurídica. 10-Dic-2018: Por medio del memorando 2977 se solicito el avance del levantamiento de inventario documental de la oficina Jurídica de los años 2015 a la fecha. También se envió correo solicitando respuesta al memorando que a la fecha no se ha obtenido respuesta. 26-Dic-2018: También se envío correo solicitando respuesta al memorando que a la fecha no se ha obtenido respuesta.</t>
    </r>
    <r>
      <rPr>
        <b/>
        <sz val="10"/>
        <color theme="1"/>
        <rFont val="Tahoma"/>
        <family val="2"/>
      </rPr>
      <t xml:space="preserve">
Análisis OCI: </t>
    </r>
    <r>
      <rPr>
        <sz val="10"/>
        <color theme="1"/>
        <rFont val="Tahoma"/>
        <family val="2"/>
      </rPr>
      <t xml:space="preserve">Se verifican los soportes remitidos por el área de Gestión Documental en los que se observa la solicitud de avances en materia de organización de archivo a la Coordinación Jurídica mediante memorando 2977 del 13 de noviembre de 2018 y la respuesta al mismo mediante memorando 3416 del 21 de diciembre de 2018, sin embargo, a la fecha de seguimiento no se presentan evidencias que permitan establecer el cumplimiento de la actividad planteada "Realizar en el segundo semestre del año 2018 la transferencia primaria del área jurídica". Por lo tanto, la acción queda con una alerta de </t>
    </r>
    <r>
      <rPr>
        <b/>
        <sz val="10"/>
        <color theme="1"/>
        <rFont val="Tahoma"/>
        <family val="2"/>
      </rPr>
      <t>"Incumplida"</t>
    </r>
    <r>
      <rPr>
        <sz val="10"/>
        <color theme="1"/>
        <rFont val="Tahoma"/>
        <family val="2"/>
      </rPr>
      <t>.</t>
    </r>
    <r>
      <rPr>
        <b/>
        <sz val="10"/>
        <color theme="1"/>
        <rFont val="Tahoma"/>
        <family val="2"/>
      </rPr>
      <t xml:space="preserve">
</t>
    </r>
    <r>
      <rPr>
        <sz val="10"/>
        <color theme="1"/>
        <rFont val="Tahoma"/>
        <family val="2"/>
      </rPr>
      <t>Posterior a la revisión efectuada por el área se hace mención del Memorando 082 de 2019 (Soporte no remitido) en el cual "se estableció la fecha de entrega de la Transferencia Documental Primaria por parte del Área Jurídica la cual corresponde para el mes de marzo del 2019". Sin embargo, teniendo en cuenta que la fecha de corte del seguimiento es 31 de diciembre de 2018 y que los demás soportes mencionados fueron verificados durante el seguimiento, la acción no tiene modificación en su calificación. 
Teniendo en cuenta que para el cumplimiento de la acción: "Realizar en el segundo semestre del año 2018 la transferencia primaria del área jurídica." se requiere de la participación activa del área Jurídica, por lo cual se incluirá como parte de los responsables.</t>
    </r>
  </si>
  <si>
    <r>
      <t xml:space="preserve">Reporte Gest. Documental: </t>
    </r>
    <r>
      <rPr>
        <sz val="10"/>
        <color theme="1"/>
        <rFont val="Tahoma"/>
        <family val="2"/>
      </rPr>
      <t>19-Nov-2018: Se realizó levantamiento del diagnóstico teniendo en cuenta el modelo que se tenía en la entidad para documentos en soporte físico, el cual se Ajustó para documento electrónico  de acuerdo con los lineamientos entregado por el Archivo Distrital. Frente a este se solicitó a las áreas de Noticias y sistemas una reunión para el la aplicación de este documento y así sacar un diagnóstico más completo de todo lo que se tiene en la entidad. El día 14 de Noviembre de 2018, se adelantó el diagnóstico con el área de noticias para esto se deja un informe con respecto a lo encontrado en esta área. 10-Dici-2018: SE realizo ajustes al Programa de Gestión de Documentos Electrónico y se realizo la política para la aprobación por parte del Subdirector Administrativo. Se incluyó DIAGNOSTICOS REALIZADOS y 26-Dici-2018: Se realizó capacitación sobre la construcción del modelo de documento electrónico el día 21 de Diciembre de 2018, acta.</t>
    </r>
    <r>
      <rPr>
        <b/>
        <sz val="10"/>
        <color theme="1"/>
        <rFont val="Tahoma"/>
        <family val="2"/>
      </rPr>
      <t xml:space="preserve">
Análisis OCI:</t>
    </r>
    <r>
      <rPr>
        <sz val="10"/>
        <color theme="1"/>
        <rFont val="Tahoma"/>
        <family val="2"/>
      </rPr>
      <t xml:space="preserve"> Se remite por parte del área las actas sobre "Diagnóstico Integral de Documentos Electrónicos" con el área de Sistemas y Noticias, así como el listado de asistencia a la capacitación de "Construcción modelo de requisitos Documento Electrónico" y otros documentos en los que se vienen consignando las respuestas sobre el levantamiento de información, sin embargo, a la fecha no se encuentra constituido un único documento de "Diagnóstico de documento electrónico" planteado en la meta de la acción, en el que se consignen los resultados, así como la información de las demás áreas del Canal que cuentan con documentos electrónicos.
Teniendo en cuenta lo anterior y la fecha de terminación de la acción la acción se califica con alerta de </t>
    </r>
    <r>
      <rPr>
        <b/>
        <sz val="10"/>
        <color theme="1"/>
        <rFont val="Tahoma"/>
        <family val="2"/>
      </rPr>
      <t>"Incumplida"</t>
    </r>
    <r>
      <rPr>
        <sz val="10"/>
        <color theme="1"/>
        <rFont val="Tahoma"/>
        <family val="2"/>
      </rPr>
      <t>. Se recomienda al área adelantar las actividades pertinentes que permitan darle cumplimiento a la acción planteada. 
El área indica durante la revisión del seguimiento que "No existe un formato de Diagnóstico de Documentos Electrónicos a nivel Distrital y Nacional, por lo tanto, es un insumo para la generación de la Política y el Modelo de construcción de documento electrónico así mismo como la capacitación que se realizó para tal fin"; si bien, se han venido adelantando las actividades de diagnóstico (consideradas en el seguimiento), es importante que se tenga en cuenta lo propuesto durante la suscripción de las acciones, ya que se ha establecido como meta "Diagnóstico de documento electrónico"; de manera adicional se recalca en la oficialidad de la documentación remitida, de conformidad con la Circular 020 del 6 de noviembre de 2018 emitida por la Gerencia General. Teniendo en cuenta que la fecha de corte del seguimiento es 31 de diciembre de 2018 y que los demás soportes mencionados fueron verificados durante el seguimiento, la acción no tiene modificación en su calificación.</t>
    </r>
  </si>
  <si>
    <r>
      <t xml:space="preserve">Reporte Gest. Documental: </t>
    </r>
    <r>
      <rPr>
        <sz val="10"/>
        <color theme="1"/>
        <rFont val="Tahoma"/>
        <family val="2"/>
      </rPr>
      <t xml:space="preserve">26-Oct-2018: se mantiene la misma acción, 10-Dic-2018: Se anexa avances del proceso que se esta realizando con el convenio del Archivo Distrital.
</t>
    </r>
    <r>
      <rPr>
        <b/>
        <sz val="10"/>
        <color theme="1"/>
        <rFont val="Tahoma"/>
        <family val="2"/>
      </rPr>
      <t xml:space="preserve">Análisis OCI: </t>
    </r>
    <r>
      <rPr>
        <sz val="10"/>
        <color theme="1"/>
        <rFont val="Tahoma"/>
        <family val="2"/>
      </rPr>
      <t xml:space="preserve">Se procede a la revisión de los soportes remitidos por el área en los que se evidencian los reportes efectuados por el personal que realiza las actividades de organización del fondo documental desde el 1 de noviembre de 2018 y el 30 de diciembre de 2018  en el marco del convenio interadministrativo 4213000-797 de 2017, no se evidencian informes y ni actas de reunión sostenidas con el comité técnico para el último cuatrimestre.
Teniendo en cuenta lo anterior, así como la fecha de terminación de las acciones planteadas se califica con alerta de </t>
    </r>
    <r>
      <rPr>
        <b/>
        <sz val="10"/>
        <color theme="1"/>
        <rFont val="Tahoma"/>
        <family val="2"/>
      </rPr>
      <t>"Incumplida".</t>
    </r>
    <r>
      <rPr>
        <sz val="10"/>
        <color theme="1"/>
        <rFont val="Tahoma"/>
        <family val="2"/>
      </rPr>
      <t xml:space="preserve"> Se recomienda al área que se adelanten las revisiones pertinentes al estado del convenio interadministrativo, así como de los respectivos soportes que permitan dar cuenta del cumplimiento de las acciones planteadas. 
Posterior a la revisión del área, la cual indica que "los comités técnicos se realizan trimestralmente, el último comité de 2018 se encuentra en espera de aprobación en la siguiente reunión, que hasta el momento no ha sido programada. Se aclara que diariamente se emiten informes por parte del personal que se encuentra realizando la limpieza de este archivo y que se encuentra en las carpetas de seguimiento mensual desde el 1 de noviembre de 2018 y el 30 de diciembre de 2018", se verifica que en efecto los soportes de ejecución del comité mencionado no son remitidos. Teniendo en cuenta que la fecha de corte del seguimiento es 31 de diciembre de 2018 y que los demás soportes mencionados fueron verificados durante el seguimiento, la acción no tiene modificación en su calificación. </t>
    </r>
  </si>
  <si>
    <r>
      <rPr>
        <b/>
        <sz val="10"/>
        <color theme="1"/>
        <rFont val="Tahoma"/>
        <family val="2"/>
      </rPr>
      <t xml:space="preserve">Reporte Gest. Documental: </t>
    </r>
    <r>
      <rPr>
        <sz val="10"/>
        <color theme="1"/>
        <rFont val="Tahoma"/>
        <family val="2"/>
      </rPr>
      <t xml:space="preserve">10-Dic-2018: Se aprobó por el Subdirector Administrativo y se envío a planeación para su publicación, en espera de su tramite. 26-Dic-2018: Se publicó documento en el boletín No. 55.
</t>
    </r>
    <r>
      <rPr>
        <b/>
        <sz val="10"/>
        <color theme="1"/>
        <rFont val="Tahoma"/>
        <family val="2"/>
      </rPr>
      <t xml:space="preserve">Análisis OCI: </t>
    </r>
    <r>
      <rPr>
        <sz val="10"/>
        <color theme="1"/>
        <rFont val="Tahoma"/>
        <family val="2"/>
      </rPr>
      <t xml:space="preserve">Se verifican los soportes remitidos por el área, dentro de los que se encuentra el "Plan de Emergencia de Archivos" en su versión 1 con fecha del 11 de diciembre de 2018 y el boletín No. 55 del 17 de diciembre de 2018 con el cual se realizó la comunicación de creación del documento. La acción se califica con un estado de </t>
    </r>
    <r>
      <rPr>
        <b/>
        <sz val="10"/>
        <color theme="1"/>
        <rFont val="Tahoma"/>
        <family val="2"/>
      </rPr>
      <t>"Terminada Extemporánea"</t>
    </r>
    <r>
      <rPr>
        <sz val="10"/>
        <color theme="1"/>
        <rFont val="Tahoma"/>
        <family val="2"/>
      </rPr>
      <t xml:space="preserve">. Se recomienda al área que este Plan sea socializado con el fin de que se conozcan las acciones a tomar en caso de siniestros. </t>
    </r>
  </si>
  <si>
    <r>
      <t xml:space="preserve">Reporte Gest. Documental: </t>
    </r>
    <r>
      <rPr>
        <sz val="10"/>
        <color theme="1"/>
        <rFont val="Tahoma"/>
        <family val="2"/>
      </rPr>
      <t xml:space="preserve">10-Dic-2018: El 25 de Octubre el archivo Distrital realizo visita para su posterior instalación del monitoreo en el archivo central. EL 2 de Noviembre se remitió comunicación al Archivo Distrital solicitando el informe de la visita que se realizó en el mes de octubre, sobre esta comunicación el 07 de Diciembre el Archivo Distrital envío respuesta donde informan que después del 15 de diciembre realizaran el monitoreo del Archivo Central del Canal.
</t>
    </r>
    <r>
      <rPr>
        <b/>
        <sz val="10"/>
        <color theme="1"/>
        <rFont val="Tahoma"/>
        <family val="2"/>
      </rPr>
      <t xml:space="preserve">Análisis OCI: </t>
    </r>
    <r>
      <rPr>
        <sz val="10"/>
        <color theme="1"/>
        <rFont val="Tahoma"/>
        <family val="2"/>
      </rPr>
      <t xml:space="preserve">Se anexa Oficio 2784 del 22 de octubre de 2018 mediante el cual se informa por parte del Archivo Distrital que se requiere el transporte de los equipos de monitoreo, así como el acta de reunión con fecha del 25 de octubre en donde se realiza una inspección inicial de las condiciones del espacio y por último el oficio del Archivo en el que se informa al Canal que no se emitirá el informe preliminar de las condiciones toda vez que no se ha efectuado el monitoreo físico-químico y microbiológico y que este será agendado para mediados de diciembre. 
Por lo anterior, y de conformidad con la acción establecida, se reconocen los avances que se han venido efectuando por el área en la obtención de los resultados del monitoreo ambiental, sin embargo, a la fecha de corte del seguimiento esta no cumple con la meta indicada de contar con el "Diagnóstico del Archivo Distrital", dejando como resultado la calificación de la acción con una alerta de </t>
    </r>
    <r>
      <rPr>
        <b/>
        <sz val="10"/>
        <color theme="1"/>
        <rFont val="Tahoma"/>
        <family val="2"/>
      </rPr>
      <t>"Incumplida"</t>
    </r>
    <r>
      <rPr>
        <sz val="10"/>
        <color theme="1"/>
        <rFont val="Tahoma"/>
        <family val="2"/>
      </rPr>
      <t>.</t>
    </r>
  </si>
  <si>
    <r>
      <rPr>
        <b/>
        <sz val="10"/>
        <color theme="1"/>
        <rFont val="Tahoma"/>
        <family val="2"/>
      </rPr>
      <t xml:space="preserve">Reporte Gest. Documental: </t>
    </r>
    <r>
      <rPr>
        <sz val="10"/>
        <color theme="1"/>
        <rFont val="Tahoma"/>
        <family val="2"/>
      </rPr>
      <t xml:space="preserve">19-Nov-2018: Se realizó por parte del área de planeación la publicación el documento SIC en la Intranet, por medio del boletín #48 se informo a toda la entidad. 10-Dic-2018: Se realizó diagnósticos a las oficinas de Noticias y Sistemas.
</t>
    </r>
    <r>
      <rPr>
        <b/>
        <sz val="10"/>
        <color theme="1"/>
        <rFont val="Tahoma"/>
        <family val="2"/>
      </rPr>
      <t xml:space="preserve">Análisis OCI: </t>
    </r>
    <r>
      <rPr>
        <sz val="10"/>
        <color theme="1"/>
        <rFont val="Tahoma"/>
        <family val="2"/>
      </rPr>
      <t xml:space="preserve">Se realizó la verificación de los avances sobre el Sistema Integrado de Conservación (SIC) cuya aprobación y publicación estaba pendiente a la fecha del seguimiento anterior; se observó la aprobación del documento mediante correos electrónicos remitidos del 25 de junio al 4 de julio de 2018, toda vez que este cuenta con la integración del diagnóstico integral de archivos, se verifica su respectiva publicación en la intranet y socialización mediante boletín No.48 del 31 de octubre de 2018.
Por lo anterior, se califica con estado </t>
    </r>
    <r>
      <rPr>
        <b/>
        <sz val="10"/>
        <color theme="1"/>
        <rFont val="Tahoma"/>
        <family val="2"/>
      </rPr>
      <t>"Terminada Extemporánea"</t>
    </r>
    <r>
      <rPr>
        <sz val="10"/>
        <color theme="1"/>
        <rFont val="Tahoma"/>
        <family val="2"/>
      </rPr>
      <t xml:space="preserve">. </t>
    </r>
  </si>
  <si>
    <r>
      <t xml:space="preserve">Reporte Gest. Documental: </t>
    </r>
    <r>
      <rPr>
        <sz val="10"/>
        <color theme="1"/>
        <rFont val="Tahoma"/>
        <family val="2"/>
      </rPr>
      <t xml:space="preserve">19-Nov-2018: Se realizó por parte del área de planeación la publicación del programa de Gestión Documental en la Intranet, por medio del boletín #48 se informo a toda la entidad.
</t>
    </r>
    <r>
      <rPr>
        <b/>
        <sz val="10"/>
        <color theme="1"/>
        <rFont val="Tahoma"/>
        <family val="2"/>
      </rPr>
      <t xml:space="preserve">Análisis OCI: </t>
    </r>
    <r>
      <rPr>
        <sz val="10"/>
        <color theme="1"/>
        <rFont val="Tahoma"/>
        <family val="2"/>
      </rPr>
      <t xml:space="preserve">Se verifica correo remitido por el área de Planeación en el cual se indica la publicación del "Programa de Gestión Documental" en la intranet, se valida en comunicaciones internas el contenido del Boletín No.48 mencionado por el área de Gestión Documental, así como la publicación informada por Planeación, encontrando que se cuenta con acceso al mismo. Por lo tanto, se califica la acción con una alerta de </t>
    </r>
    <r>
      <rPr>
        <b/>
        <sz val="10"/>
        <color theme="1"/>
        <rFont val="Tahoma"/>
        <family val="2"/>
      </rPr>
      <t>"Terminada Extemporánea"</t>
    </r>
    <r>
      <rPr>
        <sz val="10"/>
        <color theme="1"/>
        <rFont val="Tahoma"/>
        <family val="2"/>
      </rPr>
      <t xml:space="preserve">. Se recomienda que se efectúe la socialización del programa a las diferentes áreas del Canal con el fin de que se tenga conocimiento de su existencia y aplicación a las actividades diarias. </t>
    </r>
  </si>
  <si>
    <r>
      <t xml:space="preserve">Reporte Gest. Documental: </t>
    </r>
    <r>
      <rPr>
        <sz val="10"/>
        <color theme="1"/>
        <rFont val="Tahoma"/>
        <family val="2"/>
      </rPr>
      <t xml:space="preserve">19-NOV-2018: Se presenta para aprobación del Subdirector Administrativo el Banco terminológico y así realizar su publicación. 26-Dic-2018: Publicación del documento Banco terminológico.
</t>
    </r>
    <r>
      <rPr>
        <b/>
        <sz val="10"/>
        <color theme="1"/>
        <rFont val="Tahoma"/>
        <family val="2"/>
      </rPr>
      <t xml:space="preserve">Análisis OCI: </t>
    </r>
    <r>
      <rPr>
        <sz val="10"/>
        <color theme="1"/>
        <rFont val="Tahoma"/>
        <family val="2"/>
      </rPr>
      <t xml:space="preserve">Se verifica el documento remitido </t>
    </r>
    <r>
      <rPr>
        <i/>
        <sz val="10"/>
        <color theme="1"/>
        <rFont val="Tahoma"/>
        <family val="2"/>
      </rPr>
      <t>"</t>
    </r>
    <r>
      <rPr>
        <sz val="10"/>
        <color theme="1"/>
        <rFont val="Tahoma"/>
        <family val="2"/>
      </rPr>
      <t>Instrumento archivístico - Banco terminológico"</t>
    </r>
    <r>
      <rPr>
        <i/>
        <sz val="10"/>
        <color theme="1"/>
        <rFont val="Tahoma"/>
        <family val="2"/>
      </rPr>
      <t xml:space="preserve"> </t>
    </r>
    <r>
      <rPr>
        <sz val="10"/>
        <color theme="1"/>
        <rFont val="Tahoma"/>
        <family val="2"/>
      </rPr>
      <t xml:space="preserve">en su versión 1 con fecha del 11 de diciembre de 2018, así como su publicación en la intranet evidenciando que se tiene acceso al mismo y se valida en comunicaciones internas la socialización mediante Boletín No. 55 del 17 de diciembre de 2018. 
Por lo anterior, se califica la acción con un estado de </t>
    </r>
    <r>
      <rPr>
        <b/>
        <sz val="10"/>
        <color theme="1"/>
        <rFont val="Tahoma"/>
        <family val="2"/>
      </rPr>
      <t>"Terminada Extemporánea"</t>
    </r>
    <r>
      <rPr>
        <sz val="10"/>
        <color theme="1"/>
        <rFont val="Tahoma"/>
        <family val="2"/>
      </rPr>
      <t xml:space="preserve">. Se recomienda al área que se socialice el documento con las partes interesadas. </t>
    </r>
  </si>
  <si>
    <r>
      <t xml:space="preserve">Reporte Gest. Documental: </t>
    </r>
    <r>
      <rPr>
        <sz val="10"/>
        <color theme="1"/>
        <rFont val="Tahoma"/>
        <family val="2"/>
      </rPr>
      <t xml:space="preserve">26-Oct-2018: Se esta realizando la digitalización de los expediente por parte del Grupo de gestión Documental para la serie de Contratos. 26-Dic-2018: Se ajustó el procedimiento y se envío a planeación.
</t>
    </r>
    <r>
      <rPr>
        <b/>
        <sz val="10"/>
        <color theme="1"/>
        <rFont val="Tahoma"/>
        <family val="2"/>
      </rPr>
      <t xml:space="preserve">Análisis OCI: </t>
    </r>
    <r>
      <rPr>
        <sz val="10"/>
        <color theme="1"/>
        <rFont val="Tahoma"/>
        <family val="2"/>
      </rPr>
      <t xml:space="preserve">Se verifican los soportes remitidos por el área dentro de los que se encuentra el borrador del procedimiento "PRESTAMO Y CONSULTA DOCUMENTAL con código AGRI-GD-PD-004", sin embargo, a la fecha no se remite la evidencia de la versión final, publicación e inclusión en la intranet del Canal. Por lo anterior, se califica la acción con alerta de </t>
    </r>
    <r>
      <rPr>
        <b/>
        <sz val="10"/>
        <color theme="1"/>
        <rFont val="Tahoma"/>
        <family val="2"/>
      </rPr>
      <t>"Incumplida"</t>
    </r>
    <r>
      <rPr>
        <sz val="10"/>
        <color theme="1"/>
        <rFont val="Tahoma"/>
        <family val="2"/>
      </rPr>
      <t xml:space="preserve">. Se recomienda al área que se adelanten las actividades que permitan dar cumplimiento a la acción planteada. 
Adicionalmente, se reporta por el área que "No se anexo el correo de actualización de procedimiento en la intranet en la carpeta de las evidencia, para lo cual se anexa para su revisión y análisis de la recomendación.  (Se adjunta correo de evidencia en la actualización del proceso de préstamo)", se procede a la revisión del correo evidenciando que no da cumplimiento a la meta propuesta "Publicación del procedimiento  en la Intranet del Canal", toda vez que la fecha de corte del seguimiento es 31 de diciembre de 2018 y dicho documento no cuenta con la publicación e inclusión respectiva, por lo tanto la acción no tiene modificación en su calificación. </t>
    </r>
  </si>
  <si>
    <r>
      <rPr>
        <b/>
        <sz val="10"/>
        <color theme="1"/>
        <rFont val="Tahoma"/>
        <family val="2"/>
      </rPr>
      <t xml:space="preserve">Reporte Gest. Documental: </t>
    </r>
    <r>
      <rPr>
        <sz val="10"/>
        <color theme="1"/>
        <rFont val="Tahoma"/>
        <family val="2"/>
      </rPr>
      <t xml:space="preserve">26-Oct-2018:Se solicito mediante correo electrónico a planeación sobre el proceso de publicación ya que a la fecha no se ha publicado.
</t>
    </r>
    <r>
      <rPr>
        <b/>
        <sz val="10"/>
        <color theme="1"/>
        <rFont val="Tahoma"/>
        <family val="2"/>
      </rPr>
      <t xml:space="preserve">Análisis OCI: </t>
    </r>
    <r>
      <rPr>
        <sz val="10"/>
        <color theme="1"/>
        <rFont val="Tahoma"/>
        <family val="2"/>
      </rPr>
      <t>Se realizó la verificación de los soportes remitidos por el área encontrando que no tienen relación con la acción planteada, al igual que el reporte de avances. 
Sin embargo, teniendo en cuenta que las actividades establecidas para el hallazgo con código "1-3 - Recomendación" se encuentran relacionadas con esta acción, se procedió a la revisión de los soportes remitidos observando que el documento de "Conservación Documental" se encuentra aprobado mediante correos electrónicos remitidos del 25 de junio al 4 de julio de 2018, se verifica su respectiva publicación en la intranet y socialización realizada por el boletín No.48 del 31 de octubre de 2018.
Por lo anterior, se califica con estado</t>
    </r>
    <r>
      <rPr>
        <b/>
        <sz val="10"/>
        <color theme="1"/>
        <rFont val="Tahoma"/>
        <family val="2"/>
      </rPr>
      <t xml:space="preserve"> "Terminada Extemporánea". </t>
    </r>
  </si>
  <si>
    <r>
      <rPr>
        <b/>
        <sz val="10"/>
        <color theme="1"/>
        <rFont val="Tahoma"/>
        <family val="2"/>
      </rPr>
      <t xml:space="preserve">Reporte Gest. Documental: </t>
    </r>
    <r>
      <rPr>
        <sz val="10"/>
        <color theme="1"/>
        <rFont val="Tahoma"/>
        <family val="2"/>
      </rPr>
      <t>26-Oct-2018: El pasado 25 de Octubre se realizo por parte del Archivo Distrital la visita de reconocimiento, con el fin de realizar el Monitoreo y Saneamiento del Archivo Central. 10-Dic-2018: El 25 de Octubre el archivo Distrital realizo visita para su posterior instalación del monitoreo en el archivo central. EL 2 de Noviembre se remitió comunicación al Archivo Distrital solicitando el informe de la visita que se realizó en el mes de octubre, sobre esta comunicación el 07 de Diciembre el Archivo Distrital envío respuesta donde informan que después del 15 de diciembre realizaran el monitoreo del Archivo Central del Canal.</t>
    </r>
    <r>
      <rPr>
        <b/>
        <sz val="10"/>
        <color theme="1"/>
        <rFont val="Tahoma"/>
        <family val="2"/>
      </rPr>
      <t xml:space="preserve">
Análisis OCI: </t>
    </r>
    <r>
      <rPr>
        <sz val="10"/>
        <color theme="1"/>
        <rFont val="Tahoma"/>
        <family val="2"/>
      </rPr>
      <t xml:space="preserve">Se anexa Oficio 2784 del 22 de octubre de 2018 mediante el cual se informa por parte del Archivo Distrital que se requiere el transporte de los equipos de monitoreo, así como el acta de reunión con fecha del 25 de octubre en donde se realiza una inspección inicial de las condiciones del espacio y por último el oficio del Archivo en el que se informa al Canal que no se emitirá el informe preliminar de las condiciones toda vez que no se ha efectuado el monitoreo físico-químico y microbiológico y que este será agendado para mediados de diciembre. De igual manera, no se remiten soportes de cumplimiento de la actividad No.2 "Realizar la compra de medidores de monitoreo ambiental, de acuerdo con los recursos disponibles".
Por lo anterior, y de conformidad con la acción establecida, se reconocen los avances que se han venido efectuando por el área en la obtención de los resultados del monitoreo ambiental, sin embargo, a la fecha de corte del seguimiento esta no cumple con la meta indicada de contar con el "Diagnóstico del Archivo Distrital", dejando como resultado la calificación de la acción con una alerta de </t>
    </r>
    <r>
      <rPr>
        <b/>
        <sz val="10"/>
        <color theme="1"/>
        <rFont val="Tahoma"/>
        <family val="2"/>
      </rPr>
      <t xml:space="preserve">"Incumplida". </t>
    </r>
    <r>
      <rPr>
        <sz val="10"/>
        <color theme="1"/>
        <rFont val="Tahoma"/>
        <family val="2"/>
      </rPr>
      <t xml:space="preserve">Se recomienda al área que adelante las acciones pertinentes que permitan dar cumplimiento a lo planteado. </t>
    </r>
  </si>
  <si>
    <r>
      <t xml:space="preserve">Reporte Gest. Documental: </t>
    </r>
    <r>
      <rPr>
        <sz val="10"/>
        <color theme="1"/>
        <rFont val="Tahoma"/>
        <family val="2"/>
      </rPr>
      <t xml:space="preserve">26-Dic-2018 Se formuló procedimiento de perdida y/o reconstrucción de expedientes, de acuerdo a la normatividad archivística vigente y a los conceptos técnicos recibidos por el Archivo General de la Nación-AGN y el Archivo Distrital de Bogotá para establecer su metodología de tasación documental.
</t>
    </r>
    <r>
      <rPr>
        <b/>
        <sz val="10"/>
        <color theme="1"/>
        <rFont val="Tahoma"/>
        <family val="2"/>
      </rPr>
      <t xml:space="preserve">Análisis OCI: </t>
    </r>
    <r>
      <rPr>
        <sz val="10"/>
        <color theme="1"/>
        <rFont val="Tahoma"/>
        <family val="2"/>
      </rPr>
      <t xml:space="preserve">Se procede a verificar las evidencias remitidas por el área en las cuales se remite el "Procedimiento de pérdida y/o reconstrucción de expedientes" en borrador y el correo de revisión por parte del Subdirector Administrativo, sin embargo, a la fecha no se cuenta con la codificación, publicación e inclusión en el SIG. Teniendo en cuenta lo anterior, se califica con alerta </t>
    </r>
    <r>
      <rPr>
        <b/>
        <sz val="10"/>
        <color theme="1"/>
        <rFont val="Tahoma"/>
        <family val="2"/>
      </rPr>
      <t>"Incumplida"</t>
    </r>
    <r>
      <rPr>
        <sz val="10"/>
        <color theme="1"/>
        <rFont val="Tahoma"/>
        <family val="2"/>
      </rPr>
      <t xml:space="preserve">. Se recomienda al área adelantar las actividades pertinentes que permitan darle cumplimiento a lo planteado en el Plan de Mejoramiento. </t>
    </r>
  </si>
  <si>
    <r>
      <rPr>
        <b/>
        <sz val="10"/>
        <color theme="1"/>
        <rFont val="Tahoma"/>
        <family val="2"/>
      </rPr>
      <t xml:space="preserve">Reporte Gest. Documental: </t>
    </r>
    <r>
      <rPr>
        <sz val="10"/>
        <color theme="1"/>
        <rFont val="Tahoma"/>
        <family val="2"/>
      </rPr>
      <t xml:space="preserve">26-Dic-2018 Se anexa el requerimiento técnico que da cumplimiento al decreto 514 de 2006, así como a la normatividad archivística vigente para la contratación en almacenamiento y custodia documental.
</t>
    </r>
    <r>
      <rPr>
        <b/>
        <sz val="10"/>
        <color theme="1"/>
        <rFont val="Tahoma"/>
        <family val="2"/>
      </rPr>
      <t xml:space="preserve">Análisis OCI: </t>
    </r>
    <r>
      <rPr>
        <sz val="10"/>
        <color theme="1"/>
        <rFont val="Tahoma"/>
        <family val="2"/>
      </rPr>
      <t xml:space="preserve">Se verifican los soportes remitidos por el área, dentro de los que se encuentra el documento "REQUERIMIENTOS TÉCNICOS PARA LA CUSTODIA Y ALMACENAMIENTO", sin embargo, a la fecha de seguimiento no se remiten los soportes que permitan establecer el cumplimiento de la acción planteada. Por lo anterior, se califica con alerta de </t>
    </r>
    <r>
      <rPr>
        <b/>
        <sz val="10"/>
        <color theme="1"/>
        <rFont val="Tahoma"/>
        <family val="2"/>
      </rPr>
      <t xml:space="preserve">"Incumplida". </t>
    </r>
    <r>
      <rPr>
        <sz val="10"/>
        <color theme="1"/>
        <rFont val="Tahoma"/>
        <family val="2"/>
      </rPr>
      <t xml:space="preserve">Se recomienda al área revisar y ejecutar las actividades que permitan dar cumplimiento a las acciones establecidas. 
Si bien el área reporta "Este proceso tendrá el cambio de manera efectiva cuando se realice la contratación del nuevo custodio (en la parte técnica archivista)" y teniendo en cuenta que a la fecha del seguimiento no se remite el soporte de la mesa de trabajo, la acción no tiene modificación en la calificación. </t>
    </r>
  </si>
  <si>
    <r>
      <t xml:space="preserve">Reporte Gest. Documental: </t>
    </r>
    <r>
      <rPr>
        <sz val="10"/>
        <color theme="1"/>
        <rFont val="Tahoma"/>
        <family val="2"/>
      </rPr>
      <t xml:space="preserve">19-Nov-2018: Se esta realizando la organización de los archivos de secretaria general, para realizar su posterior transferencia documental. 26-Dic -2018 Se realizan capacitaciones se anexan actas.
</t>
    </r>
    <r>
      <rPr>
        <b/>
        <sz val="10"/>
        <color theme="1"/>
        <rFont val="Tahoma"/>
        <family val="2"/>
      </rPr>
      <t xml:space="preserve">Análisis OCI: </t>
    </r>
    <r>
      <rPr>
        <sz val="10"/>
        <color theme="1"/>
        <rFont val="Tahoma"/>
        <family val="2"/>
      </rPr>
      <t xml:space="preserve">Se verifican los soportes remitidos por el área dentro de los cuales se evidencia la invitación a la capacitación en temas de Programa de Gestión Documental, Tabla de Retención Documental y Sistema Integrados de Conservación los días 27 y 29, así como las listas de asistencia dando cumplimiento a la acción planteada. Por lo anterior, se califica con estado </t>
    </r>
    <r>
      <rPr>
        <b/>
        <sz val="10"/>
        <color theme="1"/>
        <rFont val="Tahoma"/>
        <family val="2"/>
      </rPr>
      <t>"Terminada Extemporánea"</t>
    </r>
    <r>
      <rPr>
        <sz val="10"/>
        <color theme="1"/>
        <rFont val="Tahoma"/>
        <family val="2"/>
      </rPr>
      <t>.</t>
    </r>
  </si>
  <si>
    <r>
      <rPr>
        <b/>
        <sz val="10"/>
        <color theme="1"/>
        <rFont val="Tahoma"/>
        <family val="2"/>
      </rPr>
      <t xml:space="preserve">Reporte Sub. Administrativa: </t>
    </r>
    <r>
      <rPr>
        <sz val="10"/>
        <color theme="1"/>
        <rFont val="Tahoma"/>
        <family val="2"/>
      </rPr>
      <t xml:space="preserve">Se realizo la adquisición del licenciamiento del software Microsoft. Ya están los contratos 778/779 de 2018 Contratos de las licencias. 
</t>
    </r>
    <r>
      <rPr>
        <b/>
        <sz val="10"/>
        <color theme="1"/>
        <rFont val="Tahoma"/>
        <family val="2"/>
      </rPr>
      <t xml:space="preserve">
Análisis OCI: </t>
    </r>
    <r>
      <rPr>
        <sz val="10"/>
        <color theme="1"/>
        <rFont val="Tahoma"/>
        <family val="2"/>
      </rPr>
      <t xml:space="preserve">Se evidenció orden de compra 778 de 2018 junto con el CDP 1764 y orden de compra 779 de 2018 con CDP 1765 correspondientes a la adquisición del licenciamiento de software requerido de  licencias Microsoft, Por lo anterior la acción queda </t>
    </r>
    <r>
      <rPr>
        <b/>
        <sz val="10"/>
        <color theme="1"/>
        <rFont val="Tahoma"/>
        <family val="2"/>
      </rPr>
      <t>"Terminada"</t>
    </r>
  </si>
  <si>
    <r>
      <rPr>
        <b/>
        <sz val="10"/>
        <color theme="1"/>
        <rFont val="Tahoma"/>
        <family val="2"/>
      </rPr>
      <t xml:space="preserve">Reporte Sub. Administrativa: </t>
    </r>
    <r>
      <rPr>
        <sz val="10"/>
        <color theme="1"/>
        <rFont val="Tahoma"/>
        <family val="2"/>
      </rPr>
      <t xml:space="preserve">Se realizo nueva  capacitación con el área técnica para la correcta instalación de las licencias, se anexa acta
</t>
    </r>
    <r>
      <rPr>
        <b/>
        <sz val="10"/>
        <color theme="1"/>
        <rFont val="Tahoma"/>
        <family val="2"/>
      </rPr>
      <t xml:space="preserve">
Análisis OCI: </t>
    </r>
    <r>
      <rPr>
        <sz val="10"/>
        <color theme="1"/>
        <rFont val="Tahoma"/>
        <family val="2"/>
      </rPr>
      <t>Se evidenció acta del 10 de diciembre de 2018 en el que se da a conocer la metodología y requerimientos para realizar la revisión del software instalado en los equipos a cargo del área técnica, por lo anterior la acción queda como</t>
    </r>
    <r>
      <rPr>
        <b/>
        <sz val="10"/>
        <color theme="1"/>
        <rFont val="Tahoma"/>
        <family val="2"/>
      </rPr>
      <t xml:space="preserve"> "Terminada"</t>
    </r>
  </si>
  <si>
    <r>
      <rPr>
        <b/>
        <sz val="10"/>
        <color theme="1"/>
        <rFont val="Tahoma"/>
        <family val="2"/>
      </rPr>
      <t>Reporte Sub. Administrativa:</t>
    </r>
    <r>
      <rPr>
        <sz val="10"/>
        <color theme="1"/>
        <rFont val="Tahoma"/>
        <family val="2"/>
      </rPr>
      <t xml:space="preserve"> Se realizo levantamiento al corte anterior ya se cumplió
</t>
    </r>
    <r>
      <rPr>
        <b/>
        <sz val="10"/>
        <color theme="1"/>
        <rFont val="Tahoma"/>
        <family val="2"/>
      </rPr>
      <t xml:space="preserve">
Análisis OCI: </t>
    </r>
    <r>
      <rPr>
        <sz val="10"/>
        <color theme="1"/>
        <rFont val="Tahoma"/>
        <family val="2"/>
      </rPr>
      <t xml:space="preserve">se evidencio correo entre el oficial de seguridad informática y el área técnica del 18 de diciembre de 2018 y Archivo Word "mantenimiento software equipos coordinación área técnica", sin aprobar, en los cuales se proponen fechas y metodología para la inspección requerida, sin embargo,  no se evidenció documento de la inspección física de los equipos de cómputo correspondiente al levantamiento del estado del licenciamiento, por lo anterior la acción queda como </t>
    </r>
    <r>
      <rPr>
        <b/>
        <sz val="10"/>
        <color theme="1"/>
        <rFont val="Tahoma"/>
        <family val="2"/>
      </rPr>
      <t xml:space="preserve">"Incumplida".
</t>
    </r>
    <r>
      <rPr>
        <sz val="10"/>
        <color theme="1"/>
        <rFont val="Tahoma"/>
        <family val="2"/>
      </rPr>
      <t xml:space="preserve">De igual manera, se reitera que la meta planteada "Mantener actualizado y correctamente licenciado el software de los equipos terminales" con un porcentaje del 100% cuya fecha de terminación se estableció para el 20 de diciembre de 2018, sin embargo, en la que se informa "este estudio contiene la verificación de cada una de los equipos terminales del Canal. Por otra parte dentro del proceso como seguimiento y verificación se solicitó al área técnica un espacio para la actualización del software de salas de edición y unidades móviles, </t>
    </r>
    <r>
      <rPr>
        <u/>
        <sz val="10"/>
        <color theme="1"/>
        <rFont val="Tahoma"/>
        <family val="2"/>
      </rPr>
      <t>esta acción estaba para su ejecución al cierre del año 2018</t>
    </r>
    <r>
      <rPr>
        <sz val="10"/>
        <color theme="1"/>
        <rFont val="Tahoma"/>
        <family val="2"/>
      </rPr>
      <t xml:space="preserve">. esta acción no esta incumplida  debido a que </t>
    </r>
    <r>
      <rPr>
        <u/>
        <sz val="10"/>
        <color theme="1"/>
        <rFont val="Tahoma"/>
        <family val="2"/>
      </rPr>
      <t>el 90% de los equipos terminales se encuentran actualizados y el 10% había quedado programado</t>
    </r>
    <r>
      <rPr>
        <sz val="10"/>
        <color theme="1"/>
        <rFont val="Tahoma"/>
        <family val="2"/>
      </rPr>
      <t>" (Subrayado fuera de texto). Por lo tanto, es importante darle continuidad al cumplimiento de la acción, para complementar la actualización.</t>
    </r>
  </si>
  <si>
    <r>
      <rPr>
        <b/>
        <sz val="10"/>
        <color theme="1"/>
        <rFont val="Tahoma"/>
        <family val="2"/>
      </rPr>
      <t>Reporte Sub. Administrativa:</t>
    </r>
    <r>
      <rPr>
        <sz val="10"/>
        <color theme="1"/>
        <rFont val="Tahoma"/>
        <family val="2"/>
      </rPr>
      <t xml:space="preserve"> Al corte anterior se anexaron evidencias cumpliendo con las observaciones
</t>
    </r>
    <r>
      <rPr>
        <b/>
        <sz val="10"/>
        <color theme="1"/>
        <rFont val="Tahoma"/>
        <family val="2"/>
      </rPr>
      <t xml:space="preserve">
Análisis OCI:</t>
    </r>
    <r>
      <rPr>
        <sz val="10"/>
        <color theme="1"/>
        <rFont val="Tahoma"/>
        <family val="2"/>
      </rPr>
      <t xml:space="preserve"> Teniendo en cuenta que la fecha de cierre de la acción se encontraba a diciembre de  2018 y que no fueron anexadas las correspondientes evidencias para el periodo en evaluación, la acción queda como</t>
    </r>
    <r>
      <rPr>
        <b/>
        <sz val="10"/>
        <color theme="1"/>
        <rFont val="Tahoma"/>
        <family val="2"/>
      </rPr>
      <t xml:space="preserve"> "Incumplida".
</t>
    </r>
    <r>
      <rPr>
        <sz val="10"/>
        <color theme="1"/>
        <rFont val="Tahoma"/>
        <family val="2"/>
      </rPr>
      <t xml:space="preserve">Frente a lo anterior, el área de sistemas reporta "No se adjuntaron evidencias en el mes de Diciembre debido a que esta es una actividad no recurrente. Este proceso se ejecuta una vez se realiza el proceso masivo de contratación en el Canal con el objetivo de mantenerlo actualizado", sin embargo, efectuada la revisión de los seguimientos anteriores se observó que no se remitieron los soportes que den cuenta del cumplimiento de la acción. Si bien se reporta el contrato 267-2018 de mantenimiento para realizar dichas actividades propuestas para esta acción, este no tiene objeto ni obligaciones especificas respecto a la realización de la revisión periódica de usuarios y permisos. </t>
    </r>
  </si>
  <si>
    <r>
      <t xml:space="preserve">Reporte Sub. Administrativa: </t>
    </r>
    <r>
      <rPr>
        <sz val="10"/>
        <color theme="1"/>
        <rFont val="Tahoma"/>
        <family val="2"/>
      </rPr>
      <t xml:space="preserve">27/12/2018 1. Los bienes que se encuentran en proceso de baja ya se identifican mediante una plaqueta que indica "Canal Capital - proceso de baja 2018 y su respectivo consecutivo" 
2. Actualmente cuenta con los conceptos técnicos emitidos por las áreas encargadas como: Área técnica memorando 376 de 2017 ,1118 de 2018 ,2926 de 2018 , 2972 de 2018 Área de sistemas memorando 228 de 2017,999 de 2018 ,1318 de 2018 ,2806 de 2018.Área de servicios administrativos  memorando 978 de 2018 .
3. Se realizaron tres reuniones en Agosto , Octubre  y Noviembre.
4. Después de haber realizado las diferentes reuniones de comité de inventarios de Canal Capital, servicios administrativos procedió realizar la respectiva resolución de baja la cual se detuvo en la oficina jurídica de la entidad basándose en un procedimiento que para Canal Capital no aplicaba. No obstante y teniendo encuentra las dos posiciones (jurídica ,administrativa ) se realizo el respectivo aviso. </t>
    </r>
    <r>
      <rPr>
        <b/>
        <sz val="10"/>
        <color theme="1"/>
        <rFont val="Tahoma"/>
        <family val="2"/>
      </rPr>
      <t xml:space="preserve">
Análisis OCI: </t>
    </r>
    <r>
      <rPr>
        <sz val="10"/>
        <color theme="1"/>
        <rFont val="Tahoma"/>
        <family val="2"/>
      </rPr>
      <t xml:space="preserve">Se evidenciaron memorandos No. 2806 del 24 de octubre de 2018, 2926 de 07 de noviembre de 2018 y 2972 de 13 de noviembre de 2018con la relación de los elementos de baja de las áreas de sistemas y técnicas, sin embargo, no se ha adoptado la Resolución la acción queda </t>
    </r>
    <r>
      <rPr>
        <b/>
        <sz val="10"/>
        <color theme="1"/>
        <rFont val="Tahoma"/>
        <family val="2"/>
      </rPr>
      <t xml:space="preserve">"Incumplida". </t>
    </r>
    <r>
      <rPr>
        <sz val="10"/>
        <color theme="1"/>
        <rFont val="Tahoma"/>
        <family val="2"/>
      </rPr>
      <t xml:space="preserve">    
Teniendo en cuenta el reporte del área "Después de haber realizado las reuniones del comité de inventarios en los meses de agosto, octubre y noviembre, se procedió a realizar la respectiva resolución de baja la cual se detuvo en la oficina jurídica de la entidad basándose en un procedimiento que para Canal Capital no aplicaba. No obstante, y teniendo en cuenta las dos posiciones (Jurídica, administrativa) se realizó el respectivo aviso mediante el memorando 3513 del 28 de diciembre de 2018 a la Secretaria General con el objetivo de dirimir y dar el lineamiento respectivo frente al proceso de baja. A la fecha no tenemos respuesta escrita", se evalúan las evidencias en coherencia con las acciones planteadas reconociendo los avances efectuados, sin embargo, se evidencia que no se ha dado cumplimiento a todo lo propuesto; por lo cual se mantiene la calificación de la acción y se recomienda al área adelantar las actividades a que haya lugar con el fin de darle cumplimiento a lo planteado. (</t>
    </r>
    <r>
      <rPr>
        <i/>
        <sz val="10"/>
        <color theme="1"/>
        <rFont val="Tahoma"/>
        <family val="2"/>
      </rPr>
      <t xml:space="preserve">Actualizar el Inventario </t>
    </r>
    <r>
      <rPr>
        <sz val="10"/>
        <color theme="1"/>
        <rFont val="Tahoma"/>
        <family val="2"/>
      </rPr>
      <t>- Acción que no se dé hasta que se formalice la respectiva Resolución).</t>
    </r>
  </si>
  <si>
    <r>
      <rPr>
        <b/>
        <sz val="10"/>
        <color theme="1"/>
        <rFont val="Tahoma"/>
        <family val="2"/>
      </rPr>
      <t xml:space="preserve">Reporte Planeación: </t>
    </r>
    <r>
      <rPr>
        <sz val="10"/>
        <color theme="1"/>
        <rFont val="Tahoma"/>
        <family val="2"/>
      </rPr>
      <t xml:space="preserve">1. De la actualización total de los documentos asociados al proceso de planeación estratégica se cuenta con la revisión y actualización en lo pertinente de 21 documentos quedando pendiente actualizar y/o eliminar 26 documentos.
2. Las Mesas de trabajo realizadas con las áreas misionales para coordinar periodicidad y metodología de reporte de productos y/o servicios no conformes se realizarán en el primer trimestre del año 2019.  
3. En el mes de diciembre se realizó el comité Institucional de Gestión y Desempeño en el cual se abordó el componente de revisión por la dirección a través de la presentación de los resultados de los autodiagnósticos del Modelo Integrado de Planeación y Gestión realizados en el primer semestre de 2018.
</t>
    </r>
    <r>
      <rPr>
        <b/>
        <sz val="10"/>
        <color theme="1"/>
        <rFont val="Tahoma"/>
        <family val="2"/>
      </rPr>
      <t xml:space="preserve">Análisis OCI: </t>
    </r>
    <r>
      <rPr>
        <sz val="10"/>
        <color theme="1"/>
        <rFont val="Tahoma"/>
        <family val="2"/>
      </rPr>
      <t xml:space="preserve">Teniendo en cuenta los avances reportados del seguimiento anterior, se evidencia que a la fecha de corte no se realizaron actividades que dieran cumplimiento a las acciones planteadas, se remite la relación de las modificaciones efectuadas en los procedimientos de las demás áreas, por lo que no se estaría dando cumplimiento, toda vez que la acción se relaciona con la actualización de los documentos asociados al proceso de Planeación Estratégica, frente a la actividad No.2 no se han realizado las mesas de trabajo, las cuales se han pospuesto desde la vigencia anterior y por último, se evidencia la socialización de los resultados en la Reunión Extraordinaria Comité Institucional de Gestión y Desempeño del 20 de diciembre de 2018 mediante Acta No. 003 de 2018, sin embargo, no se evidencia la definición de temas para revisión por la alta dirección. 
Teniendo en cuenta que la fecha de terminación de las acciones era el 31 de diciembre de 2018 y debido a que no se cuenta con los productos establecidos en la meta, se califica la acción con alerta de </t>
    </r>
    <r>
      <rPr>
        <b/>
        <sz val="10"/>
        <color theme="1"/>
        <rFont val="Tahoma"/>
        <family val="2"/>
      </rPr>
      <t>"Incumplida"</t>
    </r>
    <r>
      <rPr>
        <sz val="10"/>
        <color theme="1"/>
        <rFont val="Tahoma"/>
        <family val="2"/>
      </rPr>
      <t xml:space="preserve">. Se recomienda al área ejecutar las acciones pertinentes para dar cumplimiento a lo planteado en el Plan de Mejoramiento. </t>
    </r>
  </si>
  <si>
    <r>
      <rPr>
        <b/>
        <sz val="10"/>
        <color theme="1"/>
        <rFont val="Tahoma"/>
        <family val="2"/>
      </rPr>
      <t>Reporte Coord. Jurídica</t>
    </r>
    <r>
      <rPr>
        <sz val="10"/>
        <color theme="1"/>
        <rFont val="Tahoma"/>
        <family val="2"/>
      </rPr>
      <t xml:space="preserve">: 1. Se realizo reunión el día 6 de diciembre de 2018, con el equipo que interviene en la publicación del SECOP y del archivo en la cual se dio unos porcentajes de avances en la revisión de  todas las firmas y documentos requeridos. 
</t>
    </r>
    <r>
      <rPr>
        <b/>
        <sz val="10"/>
        <color theme="1"/>
        <rFont val="Tahoma"/>
        <family val="2"/>
      </rPr>
      <t>Análisis OCI</t>
    </r>
    <r>
      <rPr>
        <sz val="10"/>
        <color theme="1"/>
        <rFont val="Tahoma"/>
        <family val="2"/>
      </rPr>
      <t xml:space="preserve">: La información remitida no refleja un determinado orden para su verificación. A pesar de eso, se encontraron los correos relacionados, pero no los contemplados sino solo tres durante la vigencia, lo anterior teniendo en cuenta que la acción establecía "comunicado de forma bimensual" Por lo anterior la acción queda calificada con alerta de  </t>
    </r>
    <r>
      <rPr>
        <b/>
        <sz val="10"/>
        <color theme="1"/>
        <rFont val="Tahoma"/>
        <family val="2"/>
      </rPr>
      <t>"Incumplida".</t>
    </r>
  </si>
  <si>
    <r>
      <rPr>
        <b/>
        <sz val="10"/>
        <color theme="1"/>
        <rFont val="Tahoma"/>
        <family val="2"/>
      </rPr>
      <t>Reporte R. Humanos:</t>
    </r>
    <r>
      <rPr>
        <sz val="10"/>
        <color theme="1"/>
        <rFont val="Tahoma"/>
        <family val="2"/>
      </rPr>
      <t xml:space="preserve"> Se han realizado reuniones en el área de Recursos Humanos con el fin de realizar seguimiento a las acciones de la matriz de riesgo. 
27/12/2018. Adjunto acta del ultimo seguimiento de la matriz de riesgos de fecha 19 de diciembre de 2018 en la cual se revisaron tanto los riesgos altos como los bajos en el área.
</t>
    </r>
    <r>
      <rPr>
        <b/>
        <sz val="10"/>
        <color theme="1"/>
        <rFont val="Tahoma"/>
        <family val="2"/>
      </rPr>
      <t xml:space="preserve">
Análisis OCI:</t>
    </r>
    <r>
      <rPr>
        <sz val="10"/>
        <color theme="1"/>
        <rFont val="Tahoma"/>
        <family val="2"/>
      </rPr>
      <t xml:space="preserve"> Se evidenció acta del 19 de diciembre de 2018, correspondiente a la revisión de riesgos del área, por lo anterior la acción queda como </t>
    </r>
    <r>
      <rPr>
        <b/>
        <sz val="10"/>
        <color theme="1"/>
        <rFont val="Tahoma"/>
        <family val="2"/>
      </rPr>
      <t>"Terminada Extemporánea"</t>
    </r>
  </si>
  <si>
    <r>
      <t xml:space="preserve">Reporte Coord. Jurídica: </t>
    </r>
    <r>
      <rPr>
        <sz val="10"/>
        <color theme="1"/>
        <rFont val="Tahoma"/>
        <family val="2"/>
      </rPr>
      <t xml:space="preserve"> El día 23 de marzo de 2018, se realizó la revisión documental trimestral de los expedientes de la vigencia 2017.
</t>
    </r>
    <r>
      <rPr>
        <b/>
        <sz val="10"/>
        <color theme="1"/>
        <rFont val="Tahoma"/>
        <family val="2"/>
      </rPr>
      <t>Análisis OCI</t>
    </r>
    <r>
      <rPr>
        <sz val="10"/>
        <color theme="1"/>
        <rFont val="Tahoma"/>
        <family val="2"/>
      </rPr>
      <t>: De los soportes remitidos se encontró el acta señalada. Si bien se cumplió con la actividad contemplada en la acción, se deja la observación que la formulación expresa de una revisión semestral. Se adelanto solo una revisión en el año. Por lo anterior, la acción queda calificada con alerta de</t>
    </r>
    <r>
      <rPr>
        <b/>
        <sz val="10"/>
        <color theme="1"/>
        <rFont val="Tahoma"/>
        <family val="2"/>
      </rPr>
      <t xml:space="preserve">  "Incumplida".</t>
    </r>
  </si>
  <si>
    <r>
      <rPr>
        <b/>
        <sz val="10"/>
        <color theme="1"/>
        <rFont val="Tahoma"/>
        <family val="2"/>
      </rPr>
      <t>Reporte Coord. Jurídica:</t>
    </r>
    <r>
      <rPr>
        <sz val="10"/>
        <color theme="1"/>
        <rFont val="Tahoma"/>
        <family val="2"/>
      </rPr>
      <t xml:space="preserve"> 1. Mediante memorando radicado 3577 del 31 de diciembre de 2018, se solicitó a Control Interno la ampliación de los plazos, teniendo en cuenta los ajustes que se han venido realizando al documento.
</t>
    </r>
    <r>
      <rPr>
        <b/>
        <sz val="10"/>
        <color theme="1"/>
        <rFont val="Tahoma"/>
        <family val="2"/>
      </rPr>
      <t>Análisis OCI</t>
    </r>
    <r>
      <rPr>
        <sz val="10"/>
        <color theme="1"/>
        <rFont val="Tahoma"/>
        <family val="2"/>
      </rPr>
      <t>: Conforme a lo aportado, se observa que la primera actividad esta en desarrollo y ha tenido avances importantes. Incluida retroalimentación interna y externa para el nuevo manual de contratación. De la segunda actividad no se encontró ninguna evidencia. Verificadas las acciones relacionadas en el Memorando 3577, la acción evaluada no fue incluida en el citado documento. Por lo anterior la acción queda calificada como</t>
    </r>
    <r>
      <rPr>
        <b/>
        <sz val="10"/>
        <color theme="1"/>
        <rFont val="Tahoma"/>
        <family val="2"/>
      </rPr>
      <t xml:space="preserve"> "En Proceso".</t>
    </r>
  </si>
  <si>
    <r>
      <t xml:space="preserve">Reporte Sub. Administrativa: </t>
    </r>
    <r>
      <rPr>
        <sz val="10"/>
        <color theme="1"/>
        <rFont val="Tahoma"/>
        <family val="2"/>
      </rPr>
      <t>Se actualizará el procedimiento AGRI-SA-PD-002- Ingreso a Almacén en donde la entrega de elementos sea únicamente en el almacén del Canal para su custodia y control de los elementos de consumo, consumo controlado y propiedad planta y equipo.
Se manejará un formato que posiblemente se denominará "elementos en transito "con el fin de evitar que todos los elementos que se adquieran por parte de los supervisores lleguen a diferentes áreas que no sea el almacén y dichos supervisores tengan un máximo de 15 días hábiles para radicar la documentación completa y así poder legalizar el ingreso.</t>
    </r>
    <r>
      <rPr>
        <b/>
        <sz val="10"/>
        <color theme="1"/>
        <rFont val="Tahoma"/>
        <family val="2"/>
      </rPr>
      <t xml:space="preserve">
Análisis OCI: </t>
    </r>
    <r>
      <rPr>
        <sz val="10"/>
        <color theme="1"/>
        <rFont val="Tahoma"/>
        <family val="2"/>
      </rPr>
      <t xml:space="preserve">No se evidenciaron acciones con respecto a lo requerido por la acción dentro del periodo de evaluación, por lo anterior la acción queda </t>
    </r>
    <r>
      <rPr>
        <b/>
        <sz val="10"/>
        <color theme="1"/>
        <rFont val="Tahoma"/>
        <family val="2"/>
      </rPr>
      <t>"Incumplida"</t>
    </r>
    <r>
      <rPr>
        <sz val="10"/>
        <color theme="1"/>
        <rFont val="Tahoma"/>
        <family val="2"/>
      </rPr>
      <t xml:space="preserve">. Frente a esta acción no se remiten soportes adicionales que den cuenta del cumplimiento de lo planteado, posterior a la revisión efectuada por el área. </t>
    </r>
  </si>
  <si>
    <r>
      <t xml:space="preserve">Reporte Sub. Administrativa: </t>
    </r>
    <r>
      <rPr>
        <sz val="10"/>
        <color theme="1"/>
        <rFont val="Tahoma"/>
        <family val="2"/>
      </rPr>
      <t xml:space="preserve">Una vez conocido el hallazgo se procedía a informar al área encargada la cual emitió el procedimiento AGJC-CN-FT-004 ACTA DE RECIBO A SATISFACCIÓN en formato editable .Se realizo actualización del formato el 24 de Octubre de 2018 se adjunta evidencia
</t>
    </r>
    <r>
      <rPr>
        <b/>
        <sz val="10"/>
        <color theme="1"/>
        <rFont val="Tahoma"/>
        <family val="2"/>
      </rPr>
      <t xml:space="preserve">
Análisis OCI: </t>
    </r>
    <r>
      <rPr>
        <sz val="10"/>
        <color theme="1"/>
        <rFont val="Tahoma"/>
        <family val="2"/>
      </rPr>
      <t xml:space="preserve">se evidenció formato acta de recibo a satisfacción código AGRI-SA-FT-051 actualizado el 24 de octubre de 2018, sin embargo en la acción propuesta por el área se relaciona  el formato acta de recibo a satisfacción con un código diferente, código AGJC-CN-FT-004, por lo anterior la acción queda como </t>
    </r>
    <r>
      <rPr>
        <b/>
        <sz val="10"/>
        <color theme="1"/>
        <rFont val="Tahoma"/>
        <family val="2"/>
      </rPr>
      <t>"Terminada</t>
    </r>
    <r>
      <rPr>
        <sz val="10"/>
        <color theme="1"/>
        <rFont val="Tahoma"/>
        <family val="2"/>
      </rPr>
      <t>"</t>
    </r>
  </si>
  <si>
    <r>
      <rPr>
        <b/>
        <sz val="10"/>
        <color theme="1"/>
        <rFont val="Tahoma"/>
        <family val="2"/>
      </rPr>
      <t>Reporte R. Humanos:</t>
    </r>
    <r>
      <rPr>
        <sz val="10"/>
        <color theme="1"/>
        <rFont val="Tahoma"/>
        <family val="2"/>
      </rPr>
      <t xml:space="preserve"> Los documentos en mención se eliminaron y se creo el Manual de SG-SST
</t>
    </r>
    <r>
      <rPr>
        <b/>
        <sz val="10"/>
        <color theme="1"/>
        <rFont val="Tahoma"/>
        <family val="2"/>
      </rPr>
      <t xml:space="preserve">Análisis OCI: </t>
    </r>
    <r>
      <rPr>
        <sz val="10"/>
        <color theme="1"/>
        <rFont val="Tahoma"/>
        <family val="2"/>
      </rPr>
      <t>Se observó manual del subsistema de gestión de seguridad y salud en el trabajo del 05 de junio de 2018, sin embargo, se encuentra pendiente de realizar la revisión anual establecido dentro de la acción, por lo anterior la acción queda como</t>
    </r>
    <r>
      <rPr>
        <b/>
        <sz val="10"/>
        <color theme="1"/>
        <rFont val="Tahoma"/>
        <family val="2"/>
      </rPr>
      <t xml:space="preserve"> " En proceso"</t>
    </r>
    <r>
      <rPr>
        <sz val="10"/>
        <color theme="1"/>
        <rFont val="Tahoma"/>
        <family val="2"/>
      </rPr>
      <t xml:space="preserve">.
Teniendo en cuenta que a la fecha de corte se encuentra pendiente el cumplimiento de la acción "Realizar una revisión anual de la totalidad de documentos asociados", toda vez que no se remite evidencia que de cuenta de dicha revisión y una vez evaluados los soportes adicionales remitidos (Los cuales no corresponden a la fecha de corte del seguimiento), no se realiza la modificación de la calificación de la acción. </t>
    </r>
  </si>
  <si>
    <r>
      <rPr>
        <b/>
        <sz val="10"/>
        <color theme="1"/>
        <rFont val="Tahoma"/>
        <family val="2"/>
      </rPr>
      <t>Reporte R. Humanos:</t>
    </r>
    <r>
      <rPr>
        <sz val="10"/>
        <color theme="1"/>
        <rFont val="Tahoma"/>
        <family val="2"/>
      </rPr>
      <t xml:space="preserve"> Se realiza designación en acta de reunión del 30 de octubre de 2018 del COPASST
</t>
    </r>
    <r>
      <rPr>
        <b/>
        <sz val="10"/>
        <color theme="1"/>
        <rFont val="Tahoma"/>
        <family val="2"/>
      </rPr>
      <t xml:space="preserve">Análisis OCI: </t>
    </r>
    <r>
      <rPr>
        <sz val="10"/>
        <color theme="1"/>
        <rFont val="Tahoma"/>
        <family val="2"/>
      </rPr>
      <t xml:space="preserve">Se evidenció acta reunión mensual del Copasst del 30 de octubre de 2018 en el que se delega al profesional de recursos humanos a convocar a las reuniones del COPASST, cuando no se cuente con el profesional SST, por lo anterior la acción queda como </t>
    </r>
    <r>
      <rPr>
        <b/>
        <sz val="10"/>
        <color theme="1"/>
        <rFont val="Tahoma"/>
        <family val="2"/>
      </rPr>
      <t xml:space="preserve">"Terminada"   </t>
    </r>
    <r>
      <rPr>
        <sz val="10"/>
        <color theme="1"/>
        <rFont val="Tahoma"/>
        <family val="2"/>
      </rPr>
      <t xml:space="preserve"> </t>
    </r>
  </si>
  <si>
    <r>
      <rPr>
        <b/>
        <sz val="10"/>
        <color theme="1"/>
        <rFont val="Tahoma"/>
        <family val="2"/>
      </rPr>
      <t>Reporte R. Humanos:</t>
    </r>
    <r>
      <rPr>
        <sz val="10"/>
        <color theme="1"/>
        <rFont val="Tahoma"/>
        <family val="2"/>
      </rPr>
      <t xml:space="preserve"> Se realiza memorando 2595 de inclusión de documento, pendiente incluir dentro de los próximos estudios previos el requisito del curso de 50 horas en SST.
</t>
    </r>
    <r>
      <rPr>
        <b/>
        <sz val="10"/>
        <color theme="1"/>
        <rFont val="Tahoma"/>
        <family val="2"/>
      </rPr>
      <t xml:space="preserve">Análisis OCI: </t>
    </r>
    <r>
      <rPr>
        <sz val="10"/>
        <color theme="1"/>
        <rFont val="Tahoma"/>
        <family val="2"/>
      </rPr>
      <t xml:space="preserve">Se evidenció memorando 2595 del 26 de septiembre de 2018 el hace referencia a la inclusión de los estudios del certificado de las 50 horas sobre el sistema de seguridad y salud en el trabajo dentro de los estudios previos, adicionalmente se evidencia certificado de las 50 horas   sobre el sistema de seguridad y salud en el trabajo del profesional de seguridad y salud en el trabajo, por lo anterior la acción queda como </t>
    </r>
    <r>
      <rPr>
        <b/>
        <sz val="10"/>
        <color theme="1"/>
        <rFont val="Tahoma"/>
        <family val="2"/>
      </rPr>
      <t xml:space="preserve">"Terminada" </t>
    </r>
  </si>
  <si>
    <r>
      <rPr>
        <b/>
        <sz val="10"/>
        <color theme="1"/>
        <rFont val="Tahoma"/>
        <family val="2"/>
      </rPr>
      <t xml:space="preserve">Reporte R. Humanos: </t>
    </r>
    <r>
      <rPr>
        <sz val="10"/>
        <color theme="1"/>
        <rFont val="Tahoma"/>
        <family val="2"/>
      </rPr>
      <t xml:space="preserve">Plan de trabajo anual 2019, acta de concertación del plan de trabajo anual sgsst con el COPASST
</t>
    </r>
    <r>
      <rPr>
        <b/>
        <sz val="10"/>
        <color theme="1"/>
        <rFont val="Tahoma"/>
        <family val="2"/>
      </rPr>
      <t xml:space="preserve">Análisis OCI: </t>
    </r>
    <r>
      <rPr>
        <sz val="10"/>
        <color theme="1"/>
        <rFont val="Tahoma"/>
        <family val="2"/>
      </rPr>
      <t xml:space="preserve">Se evidenció acta del 27 de noviembre de 2018 correspondiente a la reunión mensual de copasst, y plan de trabajo anual para la vigencia 2019 establecido el 05 de diciembre de 2018, por lo anterior la acción como </t>
    </r>
    <r>
      <rPr>
        <b/>
        <sz val="10"/>
        <color theme="1"/>
        <rFont val="Tahoma"/>
        <family val="2"/>
      </rPr>
      <t>"Terminada"</t>
    </r>
    <r>
      <rPr>
        <sz val="10"/>
        <color theme="1"/>
        <rFont val="Tahoma"/>
        <family val="2"/>
      </rPr>
      <t xml:space="preserve"> </t>
    </r>
  </si>
  <si>
    <r>
      <rPr>
        <b/>
        <sz val="10"/>
        <color theme="1"/>
        <rFont val="Tahoma"/>
        <family val="2"/>
      </rPr>
      <t>Reporte R. Humanos:</t>
    </r>
    <r>
      <rPr>
        <sz val="10"/>
        <color theme="1"/>
        <rFont val="Tahoma"/>
        <family val="2"/>
      </rPr>
      <t xml:space="preserve"> Procedimiento actualizado y acta de socialización del procedimiento ante el COPASST
</t>
    </r>
    <r>
      <rPr>
        <b/>
        <sz val="10"/>
        <color theme="1"/>
        <rFont val="Tahoma"/>
        <family val="2"/>
      </rPr>
      <t>Análisis OCI:</t>
    </r>
    <r>
      <rPr>
        <sz val="10"/>
        <color theme="1"/>
        <rFont val="Tahoma"/>
        <family val="2"/>
      </rPr>
      <t xml:space="preserve"> Se evidenció Procedimiento investigación de incidentes y accidentes laborales y ambientales, Código AGTH-PD-015 del 03 de diciembre de 2018 actualizado, acta reunión mensual copasst 27 de noviembre, Solicitud de actualización del procedimiento del 02 de noviembre de 2018, por lo anterior la acción queda como </t>
    </r>
    <r>
      <rPr>
        <b/>
        <sz val="10"/>
        <color theme="1"/>
        <rFont val="Tahoma"/>
        <family val="2"/>
      </rPr>
      <t>"Terminada"</t>
    </r>
  </si>
  <si>
    <r>
      <t xml:space="preserve">Reporte R. Humanos:  </t>
    </r>
    <r>
      <rPr>
        <sz val="10"/>
        <color theme="1"/>
        <rFont val="Tahoma"/>
        <family val="2"/>
      </rPr>
      <t xml:space="preserve">Se realiza capacitación en reunión del 30 de octubre de 2018 del COPASST
</t>
    </r>
    <r>
      <rPr>
        <b/>
        <sz val="10"/>
        <color theme="1"/>
        <rFont val="Tahoma"/>
        <family val="2"/>
      </rPr>
      <t xml:space="preserve">
Análisis OCI: </t>
    </r>
    <r>
      <rPr>
        <sz val="10"/>
        <color theme="1"/>
        <rFont val="Tahoma"/>
        <family val="2"/>
      </rPr>
      <t xml:space="preserve">Se evidenció acta del 30 de octubre de 2018 correspondiente a la reunión mensual del copasst en el que se capacitó al personal del copasst sobre el diligenciamiento del formato Informe de investigación de accidentes, código AGTH-FT041, por lo anterior la acción queda como </t>
    </r>
    <r>
      <rPr>
        <b/>
        <sz val="10"/>
        <color theme="1"/>
        <rFont val="Tahoma"/>
        <family val="2"/>
      </rPr>
      <t>"Terminada"</t>
    </r>
  </si>
  <si>
    <r>
      <t xml:space="preserve">Reporte R. Humanos: </t>
    </r>
    <r>
      <rPr>
        <sz val="10"/>
        <color theme="1"/>
        <rFont val="Tahoma"/>
        <family val="2"/>
      </rPr>
      <t xml:space="preserve">Se realiza capacitación en reunión del 30 de octubre de 2018 del COPASST
</t>
    </r>
    <r>
      <rPr>
        <b/>
        <sz val="10"/>
        <color theme="1"/>
        <rFont val="Tahoma"/>
        <family val="2"/>
      </rPr>
      <t xml:space="preserve">
Análisis OCI: </t>
    </r>
    <r>
      <rPr>
        <sz val="10"/>
        <color theme="1"/>
        <rFont val="Tahoma"/>
        <family val="2"/>
      </rPr>
      <t xml:space="preserve">Se evidenció acta del 30 de octubre de 2018 correspondiente a la reunión mensual del copasst en el que se capacitó al personal del copasst sobre la forma de manejar los casos que se reporten ante la ARL como accidentes de trabajo y su trazabilidad de los mismos, por lo anterior la acción queda como </t>
    </r>
    <r>
      <rPr>
        <b/>
        <sz val="10"/>
        <color theme="1"/>
        <rFont val="Tahoma"/>
        <family val="2"/>
      </rPr>
      <t>"Terminada"</t>
    </r>
  </si>
  <si>
    <r>
      <t xml:space="preserve">Reporte R. Humanos: </t>
    </r>
    <r>
      <rPr>
        <sz val="10"/>
        <color theme="1"/>
        <rFont val="Tahoma"/>
        <family val="2"/>
      </rPr>
      <t xml:space="preserve">Formato actualizado
</t>
    </r>
    <r>
      <rPr>
        <b/>
        <sz val="10"/>
        <color theme="1"/>
        <rFont val="Tahoma"/>
        <family val="2"/>
      </rPr>
      <t xml:space="preserve">
Análisis OCI: </t>
    </r>
    <r>
      <rPr>
        <sz val="10"/>
        <color theme="1"/>
        <rFont val="Tahoma"/>
        <family val="2"/>
      </rPr>
      <t xml:space="preserve">Se evidenció Resolución interna 166 del 22 de octubre de 2018 en la que el gerente delega al subdirector administrativo para que firme los informes de accidentes labores, así como el formato diligenciado de solicitud de actualización del informe de accidentes laborales del 02 de noviembre de 2018 y el formato de accidentes labores actualizado el 03 de diciembre de 2018, por lo anterior la acción queda como </t>
    </r>
    <r>
      <rPr>
        <b/>
        <sz val="10"/>
        <color theme="1"/>
        <rFont val="Tahoma"/>
        <family val="2"/>
      </rPr>
      <t>"Terminada"</t>
    </r>
  </si>
  <si>
    <r>
      <t xml:space="preserve">Reporte R. Humanos: </t>
    </r>
    <r>
      <rPr>
        <sz val="10"/>
        <color theme="1"/>
        <rFont val="Tahoma"/>
        <family val="2"/>
      </rPr>
      <t>Se realiza actualización de la matriz de peligros y se divulga por correo</t>
    </r>
    <r>
      <rPr>
        <b/>
        <sz val="10"/>
        <color theme="1"/>
        <rFont val="Tahoma"/>
        <family val="2"/>
      </rPr>
      <t xml:space="preserve">
Análisis OCI:</t>
    </r>
    <r>
      <rPr>
        <sz val="10"/>
        <color theme="1"/>
        <rFont val="Tahoma"/>
        <family val="2"/>
      </rPr>
      <t xml:space="preserve"> Se evidenció formato de solicitud de actualización de la matriz de peligros, valoración de riesgos y elementos el 02 de noviembre de 2018.
Se evidenció mail enviado por planeación el 05 de diciembre al área de recursos humanos informado la publicación de la matriz de peligros valoración de riesgos y determinación de controles, Código AGTH-FT-044 
Se evidenció mail de comunicaciones interna indicando la divulgación de la matriz de peligros valoración de riesgos y determinación de controles, Código AGTH-FT-044 el 10 de diciembre de 2018,  por lo anterior la acción queda como </t>
    </r>
    <r>
      <rPr>
        <b/>
        <sz val="10"/>
        <color theme="1"/>
        <rFont val="Tahoma"/>
        <family val="2"/>
      </rPr>
      <t>"Terminada"</t>
    </r>
  </si>
  <si>
    <r>
      <t xml:space="preserve">Reporte R. Humanos: </t>
    </r>
    <r>
      <rPr>
        <sz val="10"/>
        <color theme="1"/>
        <rFont val="Tahoma"/>
        <family val="2"/>
      </rPr>
      <t>Se realiza actualización de la matriz de peligros y eliminación de matriz de EPP 22-11-2018</t>
    </r>
    <r>
      <rPr>
        <b/>
        <sz val="10"/>
        <color theme="1"/>
        <rFont val="Tahoma"/>
        <family val="2"/>
      </rPr>
      <t xml:space="preserve">
Análisis OCI: </t>
    </r>
    <r>
      <rPr>
        <sz val="10"/>
        <color theme="1"/>
        <rFont val="Tahoma"/>
        <family val="2"/>
      </rPr>
      <t xml:space="preserve">Se evidencio formato de solicitud creación, actualización y/o eliminación de documentos del 22 de noviembre de 2018 en el que se solicita la actualización de la matriz de peligros, valoración de riesgos y elementos, Código AGTH-FT-044 y eliminación de la matriz de elementos de protección personal, código AGTH-FT-047. 
* Se evidenció mail del 05 de diciembre correspondiente a la  actualización y eliminación de documentos enviado por el área de planeación al  área de recursos humanos.
*Matriz de peligros, valoración de riesgos y elementos, Código AGTH-FT-044 actualizada, por lo anterior la acción queda como </t>
    </r>
    <r>
      <rPr>
        <b/>
        <sz val="10"/>
        <color theme="1"/>
        <rFont val="Tahoma"/>
        <family val="2"/>
      </rPr>
      <t>"Terminada"</t>
    </r>
    <r>
      <rPr>
        <sz val="10"/>
        <color theme="1"/>
        <rFont val="Tahoma"/>
        <family val="2"/>
      </rPr>
      <t xml:space="preserve"> </t>
    </r>
  </si>
  <si>
    <r>
      <t xml:space="preserve">Reporte R. Humanos: </t>
    </r>
    <r>
      <rPr>
        <sz val="10"/>
        <color theme="1"/>
        <rFont val="Tahoma"/>
        <family val="2"/>
      </rPr>
      <t>Se realiza  acta de reunión con la profesional de recursos humanos sobre el diligenciamiento del formato AGTH-FT-035</t>
    </r>
    <r>
      <rPr>
        <b/>
        <sz val="10"/>
        <color theme="1"/>
        <rFont val="Tahoma"/>
        <family val="2"/>
      </rPr>
      <t xml:space="preserve">
Análisis OCI: </t>
    </r>
    <r>
      <rPr>
        <sz val="10"/>
        <color theme="1"/>
        <rFont val="Tahoma"/>
        <family val="2"/>
      </rPr>
      <t>Se evidenció acta del 14 de noviembre de 2018 en la que se  hizo presentación del formato AGTH-FT-035 y los lineamientos de diligenciamiento, por lo anterior la acción queda como</t>
    </r>
    <r>
      <rPr>
        <b/>
        <sz val="10"/>
        <color theme="1"/>
        <rFont val="Tahoma"/>
        <family val="2"/>
      </rPr>
      <t xml:space="preserve"> "En Proceso". </t>
    </r>
    <r>
      <rPr>
        <sz val="10"/>
        <color theme="1"/>
        <rFont val="Tahoma"/>
        <family val="2"/>
      </rPr>
      <t>No se efectúan cambios en la calificación de la acción en coherencia con el reporte del área "No se ha cumplido con la periodicidad definida para realizar la próxima reunión".</t>
    </r>
  </si>
  <si>
    <r>
      <t xml:space="preserve">Reporte R. Humanos: </t>
    </r>
    <r>
      <rPr>
        <sz val="10"/>
        <color theme="1"/>
        <rFont val="Tahoma"/>
        <family val="2"/>
      </rPr>
      <t>Procedimiento actualizado y formato creado</t>
    </r>
    <r>
      <rPr>
        <b/>
        <sz val="10"/>
        <color theme="1"/>
        <rFont val="Tahoma"/>
        <family val="2"/>
      </rPr>
      <t xml:space="preserve">
Análisis OCI: </t>
    </r>
    <r>
      <rPr>
        <sz val="10"/>
        <color theme="1"/>
        <rFont val="Tahoma"/>
        <family val="2"/>
      </rPr>
      <t xml:space="preserve">se evidenció el Procedimientos de selección, adquisición, entrega y reposición de los epp actualizado el 03 de diciembre de 2018.
* Se evidenció Formato solicitud creación, actualización y/o eliminación de documentos, del 02 de noviembre de 2018, con la solicitud del formato procedimientos de selección adquisición entrega y reposición, código AGTH-PD-017, por lo anterior la acción queda como </t>
    </r>
    <r>
      <rPr>
        <b/>
        <sz val="10"/>
        <color theme="1"/>
        <rFont val="Tahoma"/>
        <family val="2"/>
      </rPr>
      <t>"Terminada"</t>
    </r>
  </si>
  <si>
    <r>
      <t>Reporte R. Humanos:</t>
    </r>
    <r>
      <rPr>
        <sz val="10"/>
        <color theme="1"/>
        <rFont val="Tahoma"/>
        <family val="2"/>
      </rPr>
      <t xml:space="preserve"> Acta de divulgación del procedimiento de entrega de EPP</t>
    </r>
    <r>
      <rPr>
        <b/>
        <sz val="10"/>
        <color theme="1"/>
        <rFont val="Tahoma"/>
        <family val="2"/>
      </rPr>
      <t xml:space="preserve">
Análisis OCI: </t>
    </r>
    <r>
      <rPr>
        <sz val="10"/>
        <color theme="1"/>
        <rFont val="Tahoma"/>
        <family val="2"/>
      </rPr>
      <t xml:space="preserve">Se evidenció acta del 05 de diciembre correspondiente a la divulgación del procedimiento de entrega de EPP a los supervisores de las áreas de programación, producción y técnica, sin embargo, a la divulgación se observó que no asistieron los supervisores de todas las áreas del canal, por lo anterior la acción queda </t>
    </r>
    <r>
      <rPr>
        <b/>
        <sz val="10"/>
        <color theme="1"/>
        <rFont val="Tahoma"/>
        <family val="2"/>
      </rPr>
      <t xml:space="preserve">"En proceso". </t>
    </r>
    <r>
      <rPr>
        <sz val="10"/>
        <color theme="1"/>
        <rFont val="Tahoma"/>
        <family val="2"/>
      </rPr>
      <t xml:space="preserve">Es importante fortalecer la divulgación y socialización de este documento a los supervisores del Canal. 
Frente a lo indicado por el área "Teniendo en cuenta que en Canal Capital actualmente los únicos elementos de protección personal que se entregan son los equipos para trabajo en alturas, el procedimiento se socializo con los supervisores que se ven involucrados en este tipo de actividades", se procede a la verificación de la matriz establecida MATRIZ DE PELIGROS, VALORACION DE RIESGOS Y ELEMENTOS DE PROTECCION PERSONAL evidenciando la existencia de EPP para otras áreas, por lo cual no se da cumplimiento a la acción establecida "divulgar el procedimiento a los supervisores de contrato". Teniendo en cuenta lo anterior, no se realizan cambios en la calificación de la acción. Se recomienda al área verificar las acciones propuestas y los tiempos determinados con el fin de adelantar las actividades que den cumplimiento a lo planteado. </t>
    </r>
  </si>
  <si>
    <r>
      <t xml:space="preserve">Reporte R. Humanos: </t>
    </r>
    <r>
      <rPr>
        <sz val="10"/>
        <color theme="1"/>
        <rFont val="Tahoma"/>
        <family val="2"/>
      </rPr>
      <t>Se realiza acta de reunión con oficina jurídica,  los contratos suscritos después de ley de garantías cuentan con la obligación general del uso y reposición de EPP por parte de los contratistas.</t>
    </r>
    <r>
      <rPr>
        <b/>
        <sz val="10"/>
        <color theme="1"/>
        <rFont val="Tahoma"/>
        <family val="2"/>
      </rPr>
      <t xml:space="preserve">
Análisis OCI: </t>
    </r>
    <r>
      <rPr>
        <sz val="10"/>
        <color theme="1"/>
        <rFont val="Tahoma"/>
        <family val="2"/>
      </rPr>
      <t xml:space="preserve">Se evidenció Acta del 15 de noviembre 2018 de Definición obligación contractual respecto al uso de EPP, adicionalmente se verificó el contrato 944 del 27 de diciembre de 2018 en el que establece la responsabilidad de equipos y elementos, por lo anterior la acción queda como </t>
    </r>
    <r>
      <rPr>
        <b/>
        <sz val="10"/>
        <color theme="1"/>
        <rFont val="Tahoma"/>
        <family val="2"/>
      </rPr>
      <t>"Terminada"</t>
    </r>
  </si>
  <si>
    <r>
      <t xml:space="preserve">Reporte R. Humanos: </t>
    </r>
    <r>
      <rPr>
        <sz val="10"/>
        <color theme="1"/>
        <rFont val="Tahoma"/>
        <family val="2"/>
      </rPr>
      <t>Plan de emergencias socializado</t>
    </r>
    <r>
      <rPr>
        <b/>
        <sz val="10"/>
        <color theme="1"/>
        <rFont val="Tahoma"/>
        <family val="2"/>
      </rPr>
      <t xml:space="preserve">
Análisis OCI:</t>
    </r>
    <r>
      <rPr>
        <sz val="10"/>
        <color theme="1"/>
        <rFont val="Tahoma"/>
        <family val="2"/>
      </rPr>
      <t xml:space="preserve"> Se evidenció Plan de emergencias del 03 de diciembre de 2018 actualizado en la intranet, así como el Formato solicitud creación, actualización y/o eliminación de documentos del 02 de noviembre de 2018, sin embargo no se evidenció la socialización del documento en mención, por lo anterior la acción queda </t>
    </r>
    <r>
      <rPr>
        <b/>
        <sz val="10"/>
        <color theme="1"/>
        <rFont val="Tahoma"/>
        <family val="2"/>
      </rPr>
      <t>"En Proceso"</t>
    </r>
    <r>
      <rPr>
        <sz val="10"/>
        <color theme="1"/>
        <rFont val="Tahoma"/>
        <family val="2"/>
      </rPr>
      <t xml:space="preserve">.
Teniendo en cuenta que los soportes adicionales remitidos por el área no corresponden a la fecha de corte del seguimiento, no se realizan cambios en la calificación de la acción. </t>
    </r>
  </si>
  <si>
    <r>
      <t xml:space="preserve">Reporte R. Humanos: </t>
    </r>
    <r>
      <rPr>
        <sz val="10"/>
        <color theme="1"/>
        <rFont val="Tahoma"/>
        <family val="2"/>
      </rPr>
      <t xml:space="preserve">Plan de emergencias actualizado. Se incluye dos seguimientos al plan de emergencia por parte del COPASST en el plan de trabajo anual 2019
</t>
    </r>
    <r>
      <rPr>
        <b/>
        <sz val="10"/>
        <color theme="1"/>
        <rFont val="Tahoma"/>
        <family val="2"/>
      </rPr>
      <t xml:space="preserve">
Análisis OCI: </t>
    </r>
    <r>
      <rPr>
        <sz val="10"/>
        <color theme="1"/>
        <rFont val="Tahoma"/>
        <family val="2"/>
      </rPr>
      <t xml:space="preserve">Se evidenció Plan de emergencias del 03 de diciembre de 2018 actualizado el 03 de diciembre de 2018, así como el Formato solicitud creación, actualización y/o eliminación de documentos del 02 de noviembre de 2018, sin embargo no se evidenció el seguimiento del copasst para el periodo de evaluación del documento en mención, por lo anterior la acción queda </t>
    </r>
    <r>
      <rPr>
        <b/>
        <sz val="10"/>
        <color theme="1"/>
        <rFont val="Tahoma"/>
        <family val="2"/>
      </rPr>
      <t xml:space="preserve">"En Proceso". 
</t>
    </r>
    <r>
      <rPr>
        <sz val="10"/>
        <color theme="1"/>
        <rFont val="Tahoma"/>
        <family val="2"/>
      </rPr>
      <t xml:space="preserve">En coherencia con lo informado por el área "Teniendo en cuenta que el plan de emergencia se actualizo el 3 de diciembre de 2018, no se ha cumplido el periodo definido para realizar el seguimiento" no se realizan cambios a la calificación de la acción. </t>
    </r>
  </si>
  <si>
    <r>
      <t xml:space="preserve">Reporte R. Humanos: </t>
    </r>
    <r>
      <rPr>
        <sz val="10"/>
        <color theme="1"/>
        <rFont val="Tahoma"/>
        <family val="2"/>
      </rPr>
      <t>Ya se retiraron los letreros</t>
    </r>
    <r>
      <rPr>
        <b/>
        <sz val="10"/>
        <color theme="1"/>
        <rFont val="Tahoma"/>
        <family val="2"/>
      </rPr>
      <t xml:space="preserve">
Análisis OCI: </t>
    </r>
    <r>
      <rPr>
        <sz val="10"/>
        <color theme="1"/>
        <rFont val="Tahoma"/>
        <family val="2"/>
      </rPr>
      <t>Se evidenció foto con el retiro de "Salida de emergencia" dentro los tiempos establecidos, por lo anterior la acción queda</t>
    </r>
    <r>
      <rPr>
        <b/>
        <sz val="10"/>
        <color theme="1"/>
        <rFont val="Tahoma"/>
        <family val="2"/>
      </rPr>
      <t xml:space="preserve"> "Terminada"</t>
    </r>
  </si>
  <si>
    <r>
      <t xml:space="preserve">Reporte R. Humanos: </t>
    </r>
    <r>
      <rPr>
        <sz val="10"/>
        <color theme="1"/>
        <rFont val="Tahoma"/>
        <family val="2"/>
      </rPr>
      <t>Plan de emergencias actualizado.</t>
    </r>
    <r>
      <rPr>
        <b/>
        <sz val="10"/>
        <color theme="1"/>
        <rFont val="Tahoma"/>
        <family val="2"/>
      </rPr>
      <t xml:space="preserve">  
Análisis OCI: </t>
    </r>
    <r>
      <rPr>
        <sz val="10"/>
        <color theme="1"/>
        <rFont val="Tahoma"/>
        <family val="2"/>
      </rPr>
      <t xml:space="preserve">Se evidenció Plan de emergencias del 03 de diciembre de 2018 actualizado el en la intranet, por lo anterior la acción queda </t>
    </r>
    <r>
      <rPr>
        <b/>
        <sz val="10"/>
        <color theme="1"/>
        <rFont val="Tahoma"/>
        <family val="2"/>
      </rPr>
      <t>"Terminada"</t>
    </r>
  </si>
  <si>
    <r>
      <t xml:space="preserve">Reporte R. Humanos: </t>
    </r>
    <r>
      <rPr>
        <sz val="10"/>
        <color theme="1"/>
        <rFont val="Tahoma"/>
        <family val="2"/>
      </rPr>
      <t>Se realiza solicitud vía correo electrónico y acta de entrega de insumos vencidos de los botiquines.</t>
    </r>
    <r>
      <rPr>
        <b/>
        <sz val="10"/>
        <color theme="1"/>
        <rFont val="Tahoma"/>
        <family val="2"/>
      </rPr>
      <t xml:space="preserve">
Análisis OCI: </t>
    </r>
    <r>
      <rPr>
        <sz val="10"/>
        <color theme="1"/>
        <rFont val="Tahoma"/>
        <family val="2"/>
      </rPr>
      <t>Se evidenció correo de solicitud de elementos vencidos enviado por el profesional de seguridad y salud en el trabajo, al referente ambiental el 16 de noviembre de 2018, y acta de entrega de insumos vencidos botiquín del 16 de noviembre de 2018 debido a que la acción tiene plazo de ejecución durante la vigencia 2019 la acción queda como</t>
    </r>
    <r>
      <rPr>
        <b/>
        <sz val="10"/>
        <color theme="1"/>
        <rFont val="Tahoma"/>
        <family val="2"/>
      </rPr>
      <t xml:space="preserve"> " En proceso"</t>
    </r>
    <r>
      <rPr>
        <sz val="10"/>
        <color theme="1"/>
        <rFont val="Tahoma"/>
        <family val="2"/>
      </rPr>
      <t>.
Si bien, el área adelantó la entrega de los insumos vencidos durante noviembre de 2018, la fecha de ejecución de la acción abarca la vigencia 2019; es importante, que se de continuidad a las actividades durante los tiempos establecidos en el Plan de Mejoramiento. (</t>
    </r>
    <r>
      <rPr>
        <i/>
        <sz val="10"/>
        <color theme="1"/>
        <rFont val="Tahoma"/>
        <family val="2"/>
      </rPr>
      <t>Realizar inspecciones bimestrales</t>
    </r>
    <r>
      <rPr>
        <sz val="10"/>
        <color theme="1"/>
        <rFont val="Tahoma"/>
        <family val="2"/>
      </rPr>
      <t>).</t>
    </r>
  </si>
  <si>
    <r>
      <t xml:space="preserve">Reporte R. Humanos: </t>
    </r>
    <r>
      <rPr>
        <sz val="10"/>
        <color theme="1"/>
        <rFont val="Tahoma"/>
        <family val="2"/>
      </rPr>
      <t>Se actualiza el inventario de EPP, se realizan inspecciones mensuales desde julio.</t>
    </r>
    <r>
      <rPr>
        <b/>
        <sz val="10"/>
        <color theme="1"/>
        <rFont val="Tahoma"/>
        <family val="2"/>
      </rPr>
      <t xml:space="preserve">
Análisis OCI: </t>
    </r>
    <r>
      <rPr>
        <sz val="10"/>
        <color theme="1"/>
        <rFont val="Tahoma"/>
        <family val="2"/>
      </rPr>
      <t>Se evidenció archivo en Excel correspondiente al inventario de botiquín e inventario de EPP, sin embargo en el archivo no se indica el corte al que fue realizado dicho inventario.
*Se evidenció formato de inspección de botiquín del 26 de octubre de 2018 y 25 de septiembre, por lo anterior la acción queda como</t>
    </r>
    <r>
      <rPr>
        <b/>
        <sz val="10"/>
        <color theme="1"/>
        <rFont val="Tahoma"/>
        <family val="2"/>
      </rPr>
      <t xml:space="preserve"> " En proceso".
</t>
    </r>
    <r>
      <rPr>
        <sz val="10"/>
        <color theme="1"/>
        <rFont val="Tahoma"/>
        <family val="2"/>
      </rPr>
      <t xml:space="preserve">Teniendo en cuenta lo reportado, si bien, se han venido adelantando las revisiones de los botiquines, es importante que se tenga en cuenta que la acción establece "Realizar inspecciones bimestrales a los botiquines" y dado que la acción establece tiempos para la vigencia 2019, debe darse continuidad a las actividades programadas. Por lo tanto, no se modifica la calificación de la acción. </t>
    </r>
  </si>
  <si>
    <r>
      <t xml:space="preserve">Reporte R. Humanos: </t>
    </r>
    <r>
      <rPr>
        <sz val="10"/>
        <color theme="1"/>
        <rFont val="Tahoma"/>
        <family val="2"/>
      </rPr>
      <t>Plan de emergencias actualizado,  Se realiza inspección de extintores</t>
    </r>
    <r>
      <rPr>
        <b/>
        <sz val="10"/>
        <color theme="1"/>
        <rFont val="Tahoma"/>
        <family val="2"/>
      </rPr>
      <t xml:space="preserve">
Análisis OCI: </t>
    </r>
    <r>
      <rPr>
        <sz val="10"/>
        <color theme="1"/>
        <rFont val="Tahoma"/>
        <family val="2"/>
      </rPr>
      <t>Se evidenció Plan de emergencias del 03 de diciembre de 2018 actualizado en la intranet, así como formato de inspección de extintores del 20 de octubre de 2018 por lo anterior la acción queda</t>
    </r>
    <r>
      <rPr>
        <b/>
        <sz val="10"/>
        <color theme="1"/>
        <rFont val="Tahoma"/>
        <family val="2"/>
      </rPr>
      <t xml:space="preserve"> "En proceso"</t>
    </r>
    <r>
      <rPr>
        <sz val="10"/>
        <color theme="1"/>
        <rFont val="Tahoma"/>
        <family val="2"/>
      </rPr>
      <t xml:space="preserve">.
Evaluada la respuesta del área, es importante que se tenga en cuenta la acción establecida "realizar inspección  trimestralmente a la totalidad de extintores para identificar condiciones de mejora de los mismos", así como los tiempos establecidos (vigencia 2019), por lo que debe darse continuidad a las actividades programadas. Por lo tanto, no se modifica la calificación de la acción. </t>
    </r>
  </si>
  <si>
    <r>
      <t xml:space="preserve">Reporte R. Humanos: </t>
    </r>
    <r>
      <rPr>
        <sz val="10"/>
        <color theme="1"/>
        <rFont val="Tahoma"/>
        <family val="2"/>
      </rPr>
      <t>Plan de emergencias actualizado se realiza acta de reunión para designación de roles</t>
    </r>
    <r>
      <rPr>
        <b/>
        <sz val="10"/>
        <color theme="1"/>
        <rFont val="Tahoma"/>
        <family val="2"/>
      </rPr>
      <t xml:space="preserve">
Análisis OCI: </t>
    </r>
    <r>
      <rPr>
        <sz val="10"/>
        <color theme="1"/>
        <rFont val="Tahoma"/>
        <family val="2"/>
      </rPr>
      <t>Se evidenció Plan de emergencias del 03 de diciembre de 2018 actualizado en la intranet</t>
    </r>
    <r>
      <rPr>
        <b/>
        <sz val="10"/>
        <color theme="1"/>
        <rFont val="Tahoma"/>
        <family val="2"/>
      </rPr>
      <t xml:space="preserve">, </t>
    </r>
    <r>
      <rPr>
        <sz val="10"/>
        <color theme="1"/>
        <rFont val="Tahoma"/>
        <family val="2"/>
      </rPr>
      <t xml:space="preserve">así como el acta del 22 de noviembre de 2018 de designación del rol de brigadistas por lo anterior la acción queda como </t>
    </r>
    <r>
      <rPr>
        <b/>
        <sz val="10"/>
        <color theme="1"/>
        <rFont val="Tahoma"/>
        <family val="2"/>
      </rPr>
      <t>"Terminada"</t>
    </r>
  </si>
  <si>
    <r>
      <t xml:space="preserve">Reporte R. Humanos: </t>
    </r>
    <r>
      <rPr>
        <sz val="10"/>
        <color theme="1"/>
        <rFont val="Tahoma"/>
        <family val="2"/>
      </rPr>
      <t>Acta de reunión con socialización plan de seguridad al personal de vigilancia.</t>
    </r>
    <r>
      <rPr>
        <b/>
        <sz val="10"/>
        <color theme="1"/>
        <rFont val="Tahoma"/>
        <family val="2"/>
      </rPr>
      <t xml:space="preserve">
Análisis OCI: </t>
    </r>
    <r>
      <rPr>
        <sz val="10"/>
        <color theme="1"/>
        <rFont val="Tahoma"/>
        <family val="2"/>
      </rPr>
      <t>Se procede a la verificación de los soportes remitidos por el área, observando acta de reunión en la que se efectúa la socialización del Plan de seguridad al personal de vigilancia con fecha del 28 de septiembre de 2018. Se recomienda al área tener presentes los tiempos establecidos para ejecución de la acción "Realizar socialización del plan de seguridad a los vigilante del Canal con una</t>
    </r>
    <r>
      <rPr>
        <u/>
        <sz val="10"/>
        <color theme="1"/>
        <rFont val="Tahoma"/>
        <family val="2"/>
      </rPr>
      <t xml:space="preserve"> periodicidad semestral</t>
    </r>
    <r>
      <rPr>
        <sz val="10"/>
        <color theme="1"/>
        <rFont val="Tahoma"/>
        <family val="2"/>
      </rPr>
      <t xml:space="preserve">" con el fin de que se de continuidad a las actividades establecidas en los periodos programados. 
Teniendo en cuenta lo anterior, la acción se califica </t>
    </r>
    <r>
      <rPr>
        <b/>
        <sz val="10"/>
        <color theme="1"/>
        <rFont val="Tahoma"/>
        <family val="2"/>
      </rPr>
      <t xml:space="preserve">"En Proceso". </t>
    </r>
  </si>
  <si>
    <r>
      <t>Reporte R. Humanos:</t>
    </r>
    <r>
      <rPr>
        <sz val="10"/>
        <color theme="1"/>
        <rFont val="Tahoma"/>
        <family val="2"/>
      </rPr>
      <t xml:space="preserve"> Se realiza evaluación inicial diciembre 2018</t>
    </r>
    <r>
      <rPr>
        <b/>
        <sz val="10"/>
        <color theme="1"/>
        <rFont val="Tahoma"/>
        <family val="2"/>
      </rPr>
      <t xml:space="preserve">
Análisis OCI: </t>
    </r>
    <r>
      <rPr>
        <sz val="10"/>
        <color theme="1"/>
        <rFont val="Tahoma"/>
        <family val="2"/>
      </rPr>
      <t xml:space="preserve">Se evidenció archivo en Excel con fecha de 05 de diciembre de 2018 correspondiente a la de estándares mínimos del SGSST en diciembre 2018, de acuerdo a los establecido en la resolución 1111 de 2017, por lo anterior la acción queda </t>
    </r>
    <r>
      <rPr>
        <b/>
        <sz val="10"/>
        <color theme="1"/>
        <rFont val="Tahoma"/>
        <family val="2"/>
      </rPr>
      <t>"Terminada"</t>
    </r>
  </si>
  <si>
    <r>
      <t>Reporte R. Humanos:</t>
    </r>
    <r>
      <rPr>
        <sz val="10"/>
        <color theme="1"/>
        <rFont val="Tahoma"/>
        <family val="2"/>
      </rPr>
      <t xml:space="preserve"> Plan de trabajo anual 2019
</t>
    </r>
    <r>
      <rPr>
        <b/>
        <sz val="10"/>
        <color theme="1"/>
        <rFont val="Tahoma"/>
        <family val="2"/>
      </rPr>
      <t xml:space="preserve">
Análisis OCI:</t>
    </r>
    <r>
      <rPr>
        <sz val="10"/>
        <color theme="1"/>
        <rFont val="Tahoma"/>
        <family val="2"/>
      </rPr>
      <t xml:space="preserve"> Se evidenció plan de trabajo anual para la vigencia 2019 establecido el 05 de diciembre de 2018, por lo anterior la acción como </t>
    </r>
    <r>
      <rPr>
        <b/>
        <sz val="10"/>
        <color theme="1"/>
        <rFont val="Tahoma"/>
        <family val="2"/>
      </rPr>
      <t xml:space="preserve">"Terminada" </t>
    </r>
  </si>
  <si>
    <r>
      <t xml:space="preserve">Reporte R. Humanos: </t>
    </r>
    <r>
      <rPr>
        <sz val="10"/>
        <color theme="1"/>
        <rFont val="Tahoma"/>
        <family val="2"/>
      </rPr>
      <t xml:space="preserve">Plan de trabajo anual 2019
</t>
    </r>
    <r>
      <rPr>
        <b/>
        <sz val="10"/>
        <color theme="1"/>
        <rFont val="Tahoma"/>
        <family val="2"/>
      </rPr>
      <t xml:space="preserve">
Análisis OCI: </t>
    </r>
    <r>
      <rPr>
        <sz val="10"/>
        <color theme="1"/>
        <rFont val="Tahoma"/>
        <family val="2"/>
      </rPr>
      <t xml:space="preserve">Se evidenció plan de trabajo anual para la vigencia 2019 establecido el 05 de diciembre de 2018, por lo anterior la acción como </t>
    </r>
    <r>
      <rPr>
        <b/>
        <sz val="10"/>
        <color theme="1"/>
        <rFont val="Tahoma"/>
        <family val="2"/>
      </rPr>
      <t>"Terminada"</t>
    </r>
    <r>
      <rPr>
        <sz val="10"/>
        <color theme="1"/>
        <rFont val="Tahoma"/>
        <family val="2"/>
      </rPr>
      <t xml:space="preserve"> </t>
    </r>
  </si>
  <si>
    <r>
      <t xml:space="preserve">Reporte R. Humanos: </t>
    </r>
    <r>
      <rPr>
        <sz val="10"/>
        <color theme="1"/>
        <rFont val="Tahoma"/>
        <family val="2"/>
      </rPr>
      <t xml:space="preserve">Plan de trabajo anual 2019
</t>
    </r>
    <r>
      <rPr>
        <b/>
        <sz val="10"/>
        <color theme="1"/>
        <rFont val="Tahoma"/>
        <family val="2"/>
      </rPr>
      <t xml:space="preserve">
Análisis OCI: </t>
    </r>
    <r>
      <rPr>
        <sz val="10"/>
        <color theme="1"/>
        <rFont val="Tahoma"/>
        <family val="2"/>
      </rPr>
      <t xml:space="preserve">Se evidenció plan de trabajo anual para la vigencia 2019 establecido el 05 de diciembre de 2018, sin embargo, quedan los seguimientos semestrales establecidos para vigencia 2019 por lo anterior la acción como </t>
    </r>
    <r>
      <rPr>
        <b/>
        <sz val="10"/>
        <color theme="1"/>
        <rFont val="Tahoma"/>
        <family val="2"/>
      </rPr>
      <t xml:space="preserve">"En Proceso".
</t>
    </r>
    <r>
      <rPr>
        <sz val="10"/>
        <color theme="1"/>
        <rFont val="Tahoma"/>
        <family val="2"/>
      </rPr>
      <t xml:space="preserve">En coherencia con lo reportado por el área "Se diseñó el plan de trabajo anual para el año 2019 pero no se ha cumplido con la periodicidad definida para realizar el seguimiento", no se realiza cambio en la calificación de la acción. </t>
    </r>
  </si>
  <si>
    <r>
      <t xml:space="preserve">Reporte R. Humanos: </t>
    </r>
    <r>
      <rPr>
        <sz val="10"/>
        <color theme="1"/>
        <rFont val="Tahoma"/>
        <family val="2"/>
      </rPr>
      <t>Plan de trabajo anual 2019</t>
    </r>
    <r>
      <rPr>
        <b/>
        <sz val="10"/>
        <color theme="1"/>
        <rFont val="Tahoma"/>
        <family val="2"/>
      </rPr>
      <t xml:space="preserve">
Análisis OCI: </t>
    </r>
    <r>
      <rPr>
        <sz val="10"/>
        <color theme="1"/>
        <rFont val="Tahoma"/>
        <family val="2"/>
      </rPr>
      <t xml:space="preserve">Se evidenció plan de trabajo anual para la vigencia 2019 establecido el 05 de diciembre de 2018, en el que se observó que contiene la observación requerida para esta acción, por lo anterior la acción como </t>
    </r>
    <r>
      <rPr>
        <b/>
        <sz val="10"/>
        <color theme="1"/>
        <rFont val="Tahoma"/>
        <family val="2"/>
      </rPr>
      <t>"Terminada"</t>
    </r>
    <r>
      <rPr>
        <sz val="10"/>
        <color theme="1"/>
        <rFont val="Tahoma"/>
        <family val="2"/>
      </rPr>
      <t xml:space="preserve"> </t>
    </r>
  </si>
  <si>
    <r>
      <t xml:space="preserve">Reporte R. Humanos: </t>
    </r>
    <r>
      <rPr>
        <sz val="10"/>
        <color theme="1"/>
        <rFont val="Tahoma"/>
        <family val="2"/>
      </rPr>
      <t>Ficha técnica de indicadores</t>
    </r>
    <r>
      <rPr>
        <b/>
        <sz val="10"/>
        <color theme="1"/>
        <rFont val="Tahoma"/>
        <family val="2"/>
      </rPr>
      <t xml:space="preserve">
Análisis OCI: </t>
    </r>
    <r>
      <rPr>
        <sz val="10"/>
        <color theme="1"/>
        <rFont val="Tahoma"/>
        <family val="2"/>
      </rPr>
      <t xml:space="preserve">Se evidenció matriz indicadores SG-SST 2018 en la cual se observó la definición de 13 indicadores, sin embargo, solamente se evidenciaron las fichas de tres (3) indicadores, por lo anterior y teniendo en cuenta que la acción venció el 31 de diciembre de 2018, la acción se califica como </t>
    </r>
    <r>
      <rPr>
        <b/>
        <sz val="10"/>
        <color theme="1"/>
        <rFont val="Tahoma"/>
        <family val="2"/>
      </rPr>
      <t xml:space="preserve">"incumplida".
</t>
    </r>
    <r>
      <rPr>
        <sz val="10"/>
        <color theme="1"/>
        <rFont val="Tahoma"/>
        <family val="2"/>
      </rPr>
      <t xml:space="preserve">Teniendo en cuenta lo informado por el área "Se realizó medición de los indicadores de estructura proceso y resultado, se comparte la matriz con los resultados de los indicadores y acta de reunión que evidencia la socialización de los resultados", se evidencia el acta mencionada en la que se revisan los resultados de los indicadores. Sin embargo, dado que la acción planteada es "Documentar la ficha técnica de los indicadores", para la cual no se remiten soportes que den cuenta de su cumplimiento, no se realizan modificaciones a la calificación de la acción. </t>
    </r>
  </si>
  <si>
    <r>
      <t xml:space="preserve">Reporte R. Humanos: </t>
    </r>
    <r>
      <rPr>
        <sz val="10"/>
        <color theme="1"/>
        <rFont val="Tahoma"/>
        <family val="2"/>
      </rPr>
      <t>Matriz de sustancias químicas enviada a revisión del piga</t>
    </r>
    <r>
      <rPr>
        <b/>
        <sz val="10"/>
        <color theme="1"/>
        <rFont val="Tahoma"/>
        <family val="2"/>
      </rPr>
      <t xml:space="preserve">
Análisis OCI: </t>
    </r>
    <r>
      <rPr>
        <sz val="10"/>
        <color theme="1"/>
        <rFont val="Tahoma"/>
        <family val="2"/>
      </rPr>
      <t xml:space="preserve">Se evidenció  Matriz de indicadores actualizada durante el mes de diciembre de 2018, sin embargo la fecha que aparece en el encabezado del documento no concuerda con la fecha de actualización.   
Se evidenció matriz de sustancias químicas la cual no cuenta con un espacio para el control de cambios en el cual se puedan evidenciar los cambios realizados a la misma, por lo anterior la acción queda </t>
    </r>
    <r>
      <rPr>
        <b/>
        <sz val="10"/>
        <color theme="1"/>
        <rFont val="Tahoma"/>
        <family val="2"/>
      </rPr>
      <t xml:space="preserve">"En proceso".
</t>
    </r>
    <r>
      <rPr>
        <sz val="10"/>
        <color theme="1"/>
        <rFont val="Tahoma"/>
        <family val="2"/>
      </rPr>
      <t xml:space="preserve">Posterior a la revisión de lo indicado "La matriz de sustancias químicas fue enviada para revisión y quedará cargada en la intranet como un documento del PIGA" y teniendo en cuenta que a la fecha no se ha realizado, no se efectúan cambios en la calificación de la acción. 
</t>
    </r>
  </si>
  <si>
    <r>
      <t xml:space="preserve">Reporte R. Humanos: </t>
    </r>
    <r>
      <rPr>
        <sz val="10"/>
        <color theme="1"/>
        <rFont val="Tahoma"/>
        <family val="2"/>
      </rPr>
      <t>Plan de trabajo anual 2019</t>
    </r>
    <r>
      <rPr>
        <b/>
        <sz val="10"/>
        <color theme="1"/>
        <rFont val="Tahoma"/>
        <family val="2"/>
      </rPr>
      <t xml:space="preserve">
Análisis OCI: </t>
    </r>
    <r>
      <rPr>
        <sz val="10"/>
        <color theme="1"/>
        <rFont val="Tahoma"/>
        <family val="2"/>
      </rPr>
      <t xml:space="preserve">Se evidenció plan anual de trabajo de SGSST para la vigencia 2019, el cual cumple con los requerimientos establecidos dentro de la acción, por lo anterior la acción queda </t>
    </r>
    <r>
      <rPr>
        <b/>
        <sz val="10"/>
        <color theme="1"/>
        <rFont val="Tahoma"/>
        <family val="2"/>
      </rPr>
      <t>"Terminada"</t>
    </r>
  </si>
  <si>
    <r>
      <t xml:space="preserve">Reporte R. Humanos: </t>
    </r>
    <r>
      <rPr>
        <sz val="10"/>
        <color theme="1"/>
        <rFont val="Tahoma"/>
        <family val="2"/>
      </rPr>
      <t>Matriz de indicadores</t>
    </r>
    <r>
      <rPr>
        <b/>
        <sz val="10"/>
        <color theme="1"/>
        <rFont val="Tahoma"/>
        <family val="2"/>
      </rPr>
      <t xml:space="preserve">
Análisis OCI: </t>
    </r>
    <r>
      <rPr>
        <sz val="10"/>
        <color theme="1"/>
        <rFont val="Tahoma"/>
        <family val="2"/>
      </rPr>
      <t>Se evidenció matriz de indicadores SGSST en donde se observó los indicadores de estructura y proceso, sin embargo no se observó  su respectiva medición, por lo anterior la acción queda como</t>
    </r>
    <r>
      <rPr>
        <b/>
        <sz val="10"/>
        <color theme="1"/>
        <rFont val="Tahoma"/>
        <family val="2"/>
      </rPr>
      <t xml:space="preserve"> "En proceso".
</t>
    </r>
    <r>
      <rPr>
        <sz val="10"/>
        <color theme="1"/>
        <rFont val="Tahoma"/>
        <family val="2"/>
      </rPr>
      <t xml:space="preserve">Teniendo en cuenta lo informado por el área "Se realizó medición de los indicadores de estructura proceso y resultado, se comparte la matriz con los resultados de los indicadores y acta de reunión que evidencia la socialización de los resultados", se evidencia el acta mencionada en la que se revisan los resultados de los indicadores. Sin embargo, dado que la acción planteada es "Documentar la ficha técnica de los indicadores", para la cual no se remiten soportes que den cuenta de su cumplimiento, no se realizan modificaciones a la calificación de la acción. </t>
    </r>
  </si>
  <si>
    <t>RESUMEN II SEGUIMIENTO</t>
  </si>
  <si>
    <r>
      <t xml:space="preserve">Reporte Sub. Administrativa: </t>
    </r>
    <r>
      <rPr>
        <sz val="10"/>
        <color theme="1"/>
        <rFont val="Tahoma"/>
        <family val="2"/>
      </rPr>
      <t xml:space="preserve">Una vez conocido el hallazgo se procedió a informar al área encargada la cual emitió el procedimiento AGRI-SA-PD-008 SALIDA DE ELEMENTOS en formato editable Se realizo actualización del procedimiento el 05 de Septiembre de 2018 se adjunta evidencia
</t>
    </r>
    <r>
      <rPr>
        <b/>
        <sz val="10"/>
        <color theme="1"/>
        <rFont val="Tahoma"/>
        <family val="2"/>
      </rPr>
      <t xml:space="preserve">
Análisis OCI: </t>
    </r>
    <r>
      <rPr>
        <sz val="10"/>
        <color theme="1"/>
        <rFont val="Tahoma"/>
        <family val="2"/>
      </rPr>
      <t xml:space="preserve">Se evidenció procedimiento gestión de recursos y admistración de la información actualizado, Código AGRI-SA-PD008 del 05 de septiembre de 2018 y Pantallazo de publicación en la intranet, sin embargo, no se evidenció la socialización del procedimiento, por lo anterior la acción queda como </t>
    </r>
    <r>
      <rPr>
        <b/>
        <sz val="10"/>
        <color theme="1"/>
        <rFont val="Tahoma"/>
        <family val="2"/>
      </rPr>
      <t xml:space="preserve">"Incumplida". 
</t>
    </r>
    <r>
      <rPr>
        <sz val="10"/>
        <color theme="1"/>
        <rFont val="Tahoma"/>
        <family val="2"/>
      </rPr>
      <t xml:space="preserve">Teniendo en cuenta lo reportado por el área "para la fecha del seguimiento, la oficina de planeación no había publicado la actualización del procedimiento imposibilitando su socialización. *Se realizó socialización mediante la capacitación, pero falta la actualización en la intranet donde se realizara el seguimiento respectivo por parte de servicios administrativos". Es importante tener en cuenta que la acción tiene establecida la publicación, la cual a la fecha aún se encuentra pendiente, por lo anterior la calificación se mantiene. 
</t>
    </r>
  </si>
  <si>
    <r>
      <t xml:space="preserve">Reporte Sub. Administrativa: </t>
    </r>
    <r>
      <rPr>
        <sz val="10"/>
        <color theme="1"/>
        <rFont val="Tahoma"/>
        <family val="2"/>
      </rPr>
      <t xml:space="preserve">Una vez conocido el hallazgo se procedió a informar al área encargada la cual emitió el procedimiento AGRI-SA-PD-012 REINTEGRO AL ALMACÉN Y O TRASLADO DE BIENES en formato editable y se realiza  su actualización. Se envía el correo para la publicación
</t>
    </r>
    <r>
      <rPr>
        <b/>
        <sz val="10"/>
        <color theme="1"/>
        <rFont val="Tahoma"/>
        <family val="2"/>
      </rPr>
      <t xml:space="preserve">
Análisis OCI: </t>
    </r>
    <r>
      <rPr>
        <sz val="10"/>
        <color theme="1"/>
        <rFont val="Tahoma"/>
        <family val="2"/>
      </rPr>
      <t xml:space="preserve">Como parte de los soportes remitidos se evidencia correo electrónico del 4 de enero de 2019, a través del cual se realiza la solicitud de publicación del procedimiento AGRI-SA-PD-012 reintegro al almacén y/o traslado de bienes. Teniendo en cuenta que a la fecha del seguimiento no se ha realizado la publicación y socialización del procedimiento la acción queda </t>
    </r>
    <r>
      <rPr>
        <b/>
        <sz val="10"/>
        <color theme="1"/>
        <rFont val="Tahoma"/>
        <family val="2"/>
      </rPr>
      <t xml:space="preserve">"Incumplida".
</t>
    </r>
    <r>
      <rPr>
        <sz val="10"/>
        <color theme="1"/>
        <rFont val="Tahoma"/>
        <family val="2"/>
      </rPr>
      <t xml:space="preserve">Teniendo en cuenta lo reportado por el área "para la fecha del seguimiento, la oficina de planeación no había publicado la actualización del procedimiento imposibilitando su socialización. *Se realizó socialización mediante la capacitación, pero falta la actualización en la intranet donde se realizara el seguimiento respectivo por parte de servicios administrativos". Es importante tener en cuenta que la acción tiene establecida la publicación, la cual a la fecha aún se encuentra pendiente, por lo anterior la calificación se mantiene. </t>
    </r>
    <r>
      <rPr>
        <b/>
        <sz val="10"/>
        <color theme="1"/>
        <rFont val="Tahoma"/>
        <family val="2"/>
      </rPr>
      <t xml:space="preserve">
</t>
    </r>
    <r>
      <rPr>
        <sz val="10"/>
        <color theme="1"/>
        <rFont val="Tahoma"/>
        <family val="2"/>
      </rPr>
      <t/>
    </r>
  </si>
  <si>
    <r>
      <t xml:space="preserve">Reporte Sub. Administrativa: </t>
    </r>
    <r>
      <rPr>
        <sz val="10"/>
        <color theme="1"/>
        <rFont val="Tahoma"/>
        <family val="2"/>
      </rPr>
      <t>Una vez conocido el hallazgo se procedió a informar al área encargada la cual emitió el procedimiento AGRI-SA-PD-010 TOMA FISICA INVENTARIOS en formato editable para su actualización posterior publicación.</t>
    </r>
    <r>
      <rPr>
        <b/>
        <sz val="10"/>
        <color theme="1"/>
        <rFont val="Tahoma"/>
        <family val="2"/>
      </rPr>
      <t xml:space="preserve">
Análisis OCI:</t>
    </r>
    <r>
      <rPr>
        <sz val="10"/>
        <color theme="1"/>
        <rFont val="Tahoma"/>
        <family val="2"/>
      </rPr>
      <t>No se evidenciaron acciones con respecto a lo requerido por la acción dentro del periodo de evaluación, por lo anterior la acción queda</t>
    </r>
    <r>
      <rPr>
        <b/>
        <sz val="10"/>
        <color theme="1"/>
        <rFont val="Tahoma"/>
        <family val="2"/>
      </rPr>
      <t xml:space="preserve"> "Incumplida".
</t>
    </r>
    <r>
      <rPr>
        <sz val="10"/>
        <color theme="1"/>
        <rFont val="Tahoma"/>
        <family val="2"/>
      </rPr>
      <t xml:space="preserve">Teniendo en cuenta lo reportado por el área "para la fecha del seguimiento, la oficina de planeación no había publicado la actualización del procedimiento imposibilitando su socialización. *Se realizó socialización mediante la capacitación, pero falta la actualización en la intranet donde se realizara el seguimiento respectivo por parte de servicios administrativos". Es importante tener en cuenta que la acción tiene establecida la publicación, la cual a la fecha aún se encuentra pendiente, por lo anterior la calificación se mantiene. </t>
    </r>
  </si>
  <si>
    <r>
      <t xml:space="preserve">Reporte Gest. Documental: </t>
    </r>
    <r>
      <rPr>
        <sz val="10"/>
        <color theme="1"/>
        <rFont val="Tahoma"/>
        <family val="2"/>
      </rPr>
      <t>19-Nov-18: El 7 de Noviembre se realizó reunión con la Oficina Jurídica, para revisar el tema de ajuste de los expedientes, quedando como fecha se de corrección de este hallazgo el 30 de Noviembre. ver acta de reunión. 10-Dic-2018: Se realizo reunión el 30 de Noviembre de 2018, para la revisión de la organización de los expediente para el cierre del hallazgo. 26-Dic-2018: Se recibió informe por parte de Jurídica sobre la organización de los expedientes que se mencionan en el hallazgo Memorando No. 3416 del 21 de Diciembre de 2018. Carpeta Seguimiento 10-Dic-2018.</t>
    </r>
    <r>
      <rPr>
        <b/>
        <sz val="10"/>
        <color theme="1"/>
        <rFont val="Tahoma"/>
        <family val="2"/>
      </rPr>
      <t xml:space="preserve">
Análisis OCI: </t>
    </r>
    <r>
      <rPr>
        <sz val="10"/>
        <color theme="1"/>
        <rFont val="Tahoma"/>
        <family val="2"/>
      </rPr>
      <t>Se verifican los soportes remitidos por el área dentro de los cuales se evidencia el memorando 3416 del 21 de diciembre de 2018 con el cual se remite el informe de avances de la organización documental que se viene adelantando con el fin de dar cumplimiento a la meta planteada "Total de contratos foliados", de manera adicional se solicitan cuatro (4) expedientes contractuales de los reportados en la observación, de la siguiente manera:
* 301-2016, 702-2016, 350-02017 y 297-2017 con el fin de verificar el cumplimiento de la actividad "realizar las correcciones pertinentes en la ordenación de los expedientes contractuales" evidenciando que se han venido adelantado las correcciones de foliación y organización cronológica de los expedientes. 
Por lo anterior, se califica la acción con estado</t>
    </r>
    <r>
      <rPr>
        <b/>
        <sz val="10"/>
        <color theme="1"/>
        <rFont val="Tahoma"/>
        <family val="2"/>
      </rPr>
      <t xml:space="preserve"> "Terminada"</t>
    </r>
    <r>
      <rPr>
        <sz val="10"/>
        <color theme="1"/>
        <rFont val="Tahoma"/>
        <family val="2"/>
      </rPr>
      <t xml:space="preserve">. Se recomienda al área realizar el seguimiento a la finalización de la organización de los expedientes. </t>
    </r>
  </si>
  <si>
    <r>
      <t xml:space="preserve">Análisis OCI: </t>
    </r>
    <r>
      <rPr>
        <sz val="10"/>
        <color theme="1"/>
        <rFont val="Tahoma"/>
        <family val="2"/>
      </rPr>
      <t xml:space="preserve">Dado que no se remitió el reporte de avances de ejecución de las acciones propuestas por parte del área a la fecha de corte ni los soportes que den cuenta de su cumplimiento, la acción se califica con alerta de </t>
    </r>
    <r>
      <rPr>
        <b/>
        <sz val="10"/>
        <color theme="1"/>
        <rFont val="Tahoma"/>
        <family val="2"/>
      </rPr>
      <t xml:space="preserve">"Incumplida". </t>
    </r>
    <r>
      <rPr>
        <sz val="10"/>
        <color theme="1"/>
        <rFont val="Tahoma"/>
        <family val="2"/>
      </rPr>
      <t xml:space="preserve">Se recomienda al área adelantar las actividades que permitan darle cabal cumplimiento a lo planteado.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</si>
</sst>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9"/>
      <color theme="1"/>
      <name val="Tahoma"/>
      <family val="2"/>
    </font>
    <font>
      <sz val="9"/>
      <color theme="1"/>
      <name val="Tahoma"/>
      <family val="2"/>
    </font>
    <font>
      <b/>
      <sz val="9"/>
      <color theme="0"/>
      <name val="Tahoma"/>
      <family val="2"/>
    </font>
    <font>
      <sz val="9"/>
      <name val="Tahoma"/>
      <family val="2"/>
    </font>
    <font>
      <b/>
      <sz val="14"/>
      <color theme="1"/>
      <name val="Tahoma"/>
      <family val="2"/>
    </font>
    <font>
      <sz val="9"/>
      <color rgb="FF000000"/>
      <name val="Tahoma"/>
      <family val="2"/>
    </font>
    <font>
      <i/>
      <sz val="9"/>
      <color rgb="FF000000"/>
      <name val="Tahoma"/>
      <family val="2"/>
    </font>
    <font>
      <i/>
      <sz val="9"/>
      <name val="Tahoma"/>
      <family val="2"/>
    </font>
    <font>
      <i/>
      <sz val="9"/>
      <color theme="1"/>
      <name val="Tahoma"/>
      <family val="2"/>
    </font>
    <font>
      <b/>
      <sz val="9"/>
      <color theme="1"/>
      <name val="Arial"/>
      <family val="2"/>
    </font>
    <font>
      <sz val="10"/>
      <color theme="1"/>
      <name val="Tahoma"/>
      <family val="2"/>
    </font>
    <font>
      <b/>
      <sz val="10"/>
      <color theme="1"/>
      <name val="Tahoma"/>
      <family val="2"/>
    </font>
    <font>
      <sz val="10"/>
      <color indexed="8"/>
      <name val="Tahoma"/>
      <family val="2"/>
    </font>
    <font>
      <sz val="10"/>
      <name val="Tahoma"/>
      <family val="2"/>
    </font>
    <font>
      <sz val="8"/>
      <color theme="1"/>
      <name val="Tahoma"/>
      <family val="2"/>
    </font>
    <font>
      <u/>
      <sz val="10"/>
      <color theme="1"/>
      <name val="Tahoma"/>
      <family val="2"/>
    </font>
    <font>
      <b/>
      <sz val="10"/>
      <name val="Tahoma"/>
      <family val="2"/>
    </font>
    <font>
      <b/>
      <sz val="12"/>
      <name val="Tahoma"/>
      <family val="2"/>
    </font>
    <font>
      <i/>
      <sz val="10"/>
      <color theme="1"/>
      <name val="Tahoma"/>
      <family val="2"/>
    </font>
    <font>
      <b/>
      <sz val="9"/>
      <color rgb="FF000000"/>
      <name val="Tahoma"/>
      <family val="2"/>
    </font>
    <font>
      <b/>
      <sz val="20"/>
      <color theme="1"/>
      <name val="Tahoma"/>
      <family val="2"/>
    </font>
    <font>
      <sz val="9"/>
      <color rgb="FFFF0000"/>
      <name val="Tahoma"/>
      <family val="2"/>
    </font>
    <font>
      <sz val="11"/>
      <color theme="1"/>
      <name val="Tahoma"/>
      <family val="2"/>
    </font>
    <font>
      <sz val="8"/>
      <color rgb="FF000000"/>
      <name val="Tahoma"/>
      <family val="2"/>
    </font>
    <font>
      <i/>
      <sz val="10"/>
      <name val="Tahoma"/>
      <family val="2"/>
    </font>
    <font>
      <b/>
      <i/>
      <sz val="10"/>
      <name val="Tahoma"/>
      <family val="2"/>
    </font>
  </fonts>
  <fills count="2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49998474074526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
      <left style="medium">
        <color indexed="64"/>
      </left>
      <right/>
      <top/>
      <bottom/>
      <diagonal/>
    </border>
    <border>
      <left style="thin">
        <color theme="0"/>
      </left>
      <right style="thin">
        <color theme="0"/>
      </right>
      <top style="thin">
        <color theme="0"/>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0"/>
      </left>
      <right/>
      <top style="thin">
        <color theme="0"/>
      </top>
      <bottom/>
      <diagonal/>
    </border>
    <border>
      <left style="thin">
        <color theme="1"/>
      </left>
      <right/>
      <top style="thin">
        <color theme="1"/>
      </top>
      <bottom style="thin">
        <color theme="1"/>
      </bottom>
      <diagonal/>
    </border>
    <border>
      <left/>
      <right style="thin">
        <color theme="0"/>
      </right>
      <top style="thin">
        <color theme="0"/>
      </top>
      <bottom/>
      <diagonal/>
    </border>
    <border>
      <left/>
      <right style="thin">
        <color theme="1"/>
      </right>
      <top style="thin">
        <color theme="1"/>
      </top>
      <bottom style="thin">
        <color theme="1"/>
      </bottom>
      <diagonal/>
    </border>
    <border>
      <left style="medium">
        <color theme="1"/>
      </left>
      <right style="thin">
        <color theme="0"/>
      </right>
      <top/>
      <bottom style="thin">
        <color theme="0"/>
      </bottom>
      <diagonal/>
    </border>
    <border>
      <left style="thin">
        <color theme="0"/>
      </left>
      <right style="medium">
        <color theme="1"/>
      </right>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style="thin">
        <color theme="0"/>
      </right>
      <top style="thin">
        <color theme="0"/>
      </top>
      <bottom/>
      <diagonal/>
    </border>
    <border>
      <left style="thin">
        <color theme="0"/>
      </left>
      <right style="medium">
        <color theme="1"/>
      </right>
      <top style="thin">
        <color theme="0"/>
      </top>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top style="medium">
        <color theme="1"/>
      </top>
      <bottom/>
      <diagonal/>
    </border>
    <border>
      <left/>
      <right/>
      <top style="medium">
        <color theme="1"/>
      </top>
      <bottom style="thin">
        <color indexed="64"/>
      </bottom>
      <diagonal/>
    </border>
    <border>
      <left/>
      <right/>
      <top/>
      <bottom style="medium">
        <color theme="1"/>
      </bottom>
      <diagonal/>
    </border>
    <border>
      <left/>
      <right/>
      <top style="thin">
        <color indexed="64"/>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style="medium">
        <color theme="1"/>
      </left>
      <right style="thin">
        <color theme="0"/>
      </right>
      <top style="medium">
        <color theme="1"/>
      </top>
      <bottom/>
      <diagonal/>
    </border>
    <border>
      <left style="thin">
        <color theme="0"/>
      </left>
      <right style="thin">
        <color theme="0"/>
      </right>
      <top style="medium">
        <color theme="1"/>
      </top>
      <bottom/>
      <diagonal/>
    </border>
    <border>
      <left style="thin">
        <color theme="0"/>
      </left>
      <right style="medium">
        <color theme="1"/>
      </right>
      <top style="medium">
        <color theme="1"/>
      </top>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medium">
        <color theme="1"/>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rgb="FF000000"/>
      </left>
      <right/>
      <top/>
      <bottom style="thin">
        <color rgb="FF000000"/>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theme="1"/>
      </right>
      <top style="thin">
        <color theme="1"/>
      </top>
      <bottom style="thin">
        <color indexed="64"/>
      </bottom>
      <diagonal/>
    </border>
    <border>
      <left/>
      <right style="thin">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indexed="64"/>
      </right>
      <top/>
      <bottom/>
      <diagonal/>
    </border>
    <border>
      <left style="thin">
        <color indexed="64"/>
      </left>
      <right style="thin">
        <color indexed="64"/>
      </right>
      <top style="thin">
        <color indexed="64"/>
      </top>
      <bottom/>
      <diagonal/>
    </border>
    <border>
      <left style="thin">
        <color indexed="64"/>
      </left>
      <right style="medium">
        <color theme="1"/>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rgb="FF000000"/>
      </left>
      <right/>
      <top/>
      <bottom/>
      <diagonal/>
    </border>
    <border>
      <left style="medium">
        <color indexed="64"/>
      </left>
      <right style="thin">
        <color rgb="FF000000"/>
      </right>
      <top style="thin">
        <color rgb="FF000000"/>
      </top>
      <bottom/>
      <diagonal/>
    </border>
    <border>
      <left style="medium">
        <color theme="1"/>
      </left>
      <right style="thin">
        <color theme="1"/>
      </right>
      <top/>
      <bottom/>
      <diagonal/>
    </border>
    <border>
      <left style="thin">
        <color theme="1"/>
      </left>
      <right style="thin">
        <color theme="1"/>
      </right>
      <top/>
      <bottom/>
      <diagonal/>
    </border>
    <border>
      <left style="thin">
        <color theme="1"/>
      </left>
      <right/>
      <top/>
      <bottom/>
      <diagonal/>
    </border>
    <border>
      <left style="medium">
        <color indexed="64"/>
      </left>
      <right style="thin">
        <color theme="1"/>
      </right>
      <top/>
      <bottom/>
      <diagonal/>
    </border>
    <border>
      <left style="thin">
        <color theme="1"/>
      </left>
      <right style="medium">
        <color indexed="64"/>
      </right>
      <top/>
      <bottom/>
      <diagonal/>
    </border>
    <border>
      <left/>
      <right style="thin">
        <color theme="1"/>
      </right>
      <top/>
      <bottom/>
      <diagonal/>
    </border>
    <border>
      <left style="thin">
        <color theme="1"/>
      </left>
      <right style="medium">
        <color theme="1"/>
      </right>
      <top/>
      <bottom/>
      <diagonal/>
    </border>
    <border>
      <left style="thin">
        <color indexed="64"/>
      </left>
      <right style="medium">
        <color theme="1"/>
      </right>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style="thin">
        <color indexed="64"/>
      </left>
      <right style="medium">
        <color theme="1"/>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style="thin">
        <color theme="0"/>
      </right>
      <top style="medium">
        <color indexed="64"/>
      </top>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indexed="64"/>
      </left>
      <right style="thin">
        <color theme="0"/>
      </right>
      <top style="medium">
        <color indexed="64"/>
      </top>
      <bottom/>
      <diagonal/>
    </border>
    <border>
      <left style="thin">
        <color theme="0"/>
      </left>
      <right style="thin">
        <color theme="1" tint="0.499984740745262"/>
      </right>
      <top style="medium">
        <color indexed="64"/>
      </top>
      <bottom/>
      <diagonal/>
    </border>
    <border>
      <left style="thin">
        <color theme="0"/>
      </left>
      <right style="thin">
        <color theme="1" tint="0.499984740745262"/>
      </right>
      <top/>
      <bottom style="thin">
        <color theme="0"/>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style="thin">
        <color theme="0"/>
      </bottom>
      <diagonal/>
    </border>
    <border>
      <left style="thin">
        <color theme="1" tint="0.499984740745262"/>
      </left>
      <right style="thin">
        <color theme="0"/>
      </right>
      <top style="medium">
        <color indexed="64"/>
      </top>
      <bottom/>
      <diagonal/>
    </border>
    <border>
      <left style="thin">
        <color theme="1" tint="0.499984740745262"/>
      </left>
      <right style="thin">
        <color theme="0"/>
      </right>
      <top/>
      <bottom style="thin">
        <color theme="0"/>
      </bottom>
      <diagonal/>
    </border>
    <border>
      <left style="thin">
        <color theme="0"/>
      </left>
      <right style="medium">
        <color indexed="64"/>
      </right>
      <top style="medium">
        <color indexed="64"/>
      </top>
      <bottom/>
      <diagonal/>
    </border>
    <border>
      <left style="thin">
        <color theme="0"/>
      </left>
      <right style="medium">
        <color theme="1"/>
      </right>
      <top style="medium">
        <color indexed="64"/>
      </top>
      <bottom/>
      <diagonal/>
    </border>
    <border>
      <left/>
      <right style="medium">
        <color theme="1"/>
      </right>
      <top style="medium">
        <color theme="1"/>
      </top>
      <bottom style="medium">
        <color indexed="64"/>
      </bottom>
      <diagonal/>
    </border>
    <border>
      <left style="medium">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theme="1"/>
      </right>
      <top style="thin">
        <color theme="0"/>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indexed="64"/>
      </left>
      <right style="thin">
        <color indexed="64"/>
      </right>
      <top style="thin">
        <color theme="1"/>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medium">
        <color theme="1"/>
      </left>
      <right style="thin">
        <color theme="1"/>
      </right>
      <top style="thin">
        <color indexed="64"/>
      </top>
      <bottom style="thin">
        <color theme="1"/>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theme="1"/>
      </right>
      <top style="thin">
        <color indexed="64"/>
      </top>
      <bottom style="thin">
        <color theme="1"/>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493">
    <xf numFmtId="0" fontId="0" fillId="0" borderId="0" xfId="0"/>
    <xf numFmtId="0" fontId="2" fillId="0" borderId="0" xfId="2"/>
    <xf numFmtId="0" fontId="3" fillId="0" borderId="0" xfId="2" applyFont="1" applyBorder="1"/>
    <xf numFmtId="0" fontId="3" fillId="0" borderId="0" xfId="2" applyFont="1" applyFill="1" applyBorder="1" applyAlignment="1"/>
    <xf numFmtId="0" fontId="3" fillId="0" borderId="0" xfId="2" applyFont="1" applyFill="1" applyBorder="1"/>
    <xf numFmtId="0" fontId="3" fillId="0" borderId="0" xfId="2" applyFont="1" applyBorder="1" applyAlignment="1"/>
    <xf numFmtId="0" fontId="3" fillId="10" borderId="0" xfId="2" applyFont="1" applyFill="1" applyBorder="1"/>
    <xf numFmtId="0" fontId="3" fillId="2" borderId="0" xfId="2" applyFont="1" applyFill="1" applyBorder="1"/>
    <xf numFmtId="0" fontId="3" fillId="4" borderId="0" xfId="2" applyFont="1" applyFill="1" applyBorder="1" applyAlignment="1"/>
    <xf numFmtId="0" fontId="3" fillId="4" borderId="0" xfId="2" applyFont="1" applyFill="1" applyBorder="1"/>
    <xf numFmtId="0" fontId="3" fillId="7" borderId="0" xfId="2" applyFont="1" applyFill="1" applyBorder="1"/>
    <xf numFmtId="0" fontId="3" fillId="12" borderId="0" xfId="2" applyFont="1" applyFill="1" applyBorder="1"/>
    <xf numFmtId="0" fontId="3" fillId="13" borderId="0" xfId="2" applyFont="1" applyFill="1" applyBorder="1"/>
    <xf numFmtId="0" fontId="3" fillId="5" borderId="0" xfId="2" applyFont="1" applyFill="1" applyBorder="1"/>
    <xf numFmtId="0" fontId="3" fillId="9" borderId="0" xfId="2" applyFont="1" applyFill="1" applyBorder="1"/>
    <xf numFmtId="0" fontId="3" fillId="8" borderId="0" xfId="2" applyFont="1" applyFill="1" applyBorder="1"/>
    <xf numFmtId="0" fontId="3" fillId="14" borderId="0" xfId="2" applyFont="1" applyFill="1" applyBorder="1"/>
    <xf numFmtId="9" fontId="3" fillId="0" borderId="0" xfId="2" applyNumberFormat="1" applyFont="1" applyBorder="1"/>
    <xf numFmtId="0" fontId="3" fillId="4" borderId="0" xfId="2" applyFont="1" applyFill="1" applyBorder="1" applyAlignment="1">
      <alignment wrapText="1"/>
    </xf>
    <xf numFmtId="0" fontId="3" fillId="0" borderId="0" xfId="2" applyFont="1" applyFill="1" applyBorder="1" applyAlignment="1">
      <alignment vertical="center"/>
    </xf>
    <xf numFmtId="0" fontId="4" fillId="0" borderId="0" xfId="2" applyFont="1" applyFill="1" applyBorder="1" applyAlignment="1">
      <alignment vertical="center"/>
    </xf>
    <xf numFmtId="0" fontId="2" fillId="0" borderId="0" xfId="2" applyFill="1" applyAlignment="1">
      <alignment vertical="center"/>
    </xf>
    <xf numFmtId="0" fontId="4" fillId="0" borderId="0" xfId="2" applyFont="1" applyBorder="1" applyAlignment="1">
      <alignment vertical="center"/>
    </xf>
    <xf numFmtId="0" fontId="0" fillId="0" borderId="0" xfId="0" applyAlignment="1">
      <alignment vertical="center"/>
    </xf>
    <xf numFmtId="0" fontId="3" fillId="0" borderId="0" xfId="2" applyFont="1" applyBorder="1" applyAlignment="1">
      <alignment vertical="center"/>
    </xf>
    <xf numFmtId="0" fontId="0" fillId="0" borderId="0" xfId="0" applyFill="1" applyAlignment="1">
      <alignment vertical="center"/>
    </xf>
    <xf numFmtId="0" fontId="15" fillId="0" borderId="0" xfId="0" applyFont="1" applyAlignment="1">
      <alignment horizontal="center" vertical="center"/>
    </xf>
    <xf numFmtId="0" fontId="15" fillId="0" borderId="0" xfId="0" applyFont="1"/>
    <xf numFmtId="0" fontId="15" fillId="0" borderId="0" xfId="0" applyFont="1" applyAlignment="1">
      <alignment vertical="center"/>
    </xf>
    <xf numFmtId="0" fontId="15" fillId="0" borderId="0" xfId="0" applyFont="1" applyFill="1"/>
    <xf numFmtId="9" fontId="15" fillId="0" borderId="0" xfId="1" applyFont="1" applyFill="1" applyAlignment="1">
      <alignment horizontal="center" vertical="center"/>
    </xf>
    <xf numFmtId="9" fontId="15" fillId="0" borderId="0" xfId="1" applyFont="1" applyAlignment="1">
      <alignment horizontal="center" vertical="center"/>
    </xf>
    <xf numFmtId="0" fontId="16" fillId="0" borderId="0" xfId="0" applyFont="1" applyAlignment="1">
      <alignment horizontal="center" vertical="center"/>
    </xf>
    <xf numFmtId="9" fontId="16" fillId="0" borderId="0" xfId="1" applyFont="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xf numFmtId="0" fontId="17" fillId="0" borderId="0" xfId="2" applyFont="1" applyFill="1" applyBorder="1"/>
    <xf numFmtId="1" fontId="15" fillId="0" borderId="0" xfId="1" applyNumberFormat="1" applyFont="1" applyAlignment="1">
      <alignment horizontal="center" vertical="center"/>
    </xf>
    <xf numFmtId="0" fontId="17" fillId="0" borderId="0" xfId="2" applyFont="1" applyFill="1" applyBorder="1" applyAlignment="1">
      <alignment vertical="center" wrapText="1"/>
    </xf>
    <xf numFmtId="0" fontId="18" fillId="0" borderId="0" xfId="2" applyFont="1"/>
    <xf numFmtId="0" fontId="16" fillId="0" borderId="0" xfId="0" applyFont="1" applyFill="1" applyAlignment="1">
      <alignment horizontal="center" vertical="center"/>
    </xf>
    <xf numFmtId="0" fontId="6" fillId="0" borderId="0" xfId="0" applyFont="1" applyProtection="1"/>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Border="1" applyAlignment="1" applyProtection="1">
      <alignment horizontal="center" vertical="center"/>
    </xf>
    <xf numFmtId="0" fontId="19" fillId="2" borderId="21"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xf>
    <xf numFmtId="0" fontId="19" fillId="5" borderId="9" xfId="0" applyFont="1" applyFill="1" applyBorder="1" applyAlignment="1" applyProtection="1">
      <alignment horizontal="center" vertical="center" wrapText="1"/>
    </xf>
    <xf numFmtId="0" fontId="19" fillId="8" borderId="9" xfId="0" applyFont="1" applyFill="1" applyBorder="1" applyAlignment="1" applyProtection="1">
      <alignment horizontal="center" vertical="center" wrapText="1"/>
    </xf>
    <xf numFmtId="0" fontId="19" fillId="8" borderId="22" xfId="0" applyFont="1" applyFill="1" applyBorder="1" applyAlignment="1" applyProtection="1">
      <alignment horizontal="center" vertical="center" wrapText="1"/>
    </xf>
    <xf numFmtId="0" fontId="19" fillId="23" borderId="21" xfId="0" applyFont="1" applyFill="1" applyBorder="1" applyAlignment="1" applyProtection="1">
      <alignment horizontal="center" vertical="center" wrapText="1"/>
    </xf>
    <xf numFmtId="0" fontId="19" fillId="23" borderId="9" xfId="0" applyFont="1" applyFill="1" applyBorder="1" applyAlignment="1" applyProtection="1">
      <alignment horizontal="center" vertical="center" wrapText="1"/>
    </xf>
    <xf numFmtId="0" fontId="19" fillId="23" borderId="22" xfId="0" applyFont="1" applyFill="1" applyBorder="1" applyAlignment="1" applyProtection="1">
      <alignment horizontal="center" vertical="center" wrapText="1"/>
    </xf>
    <xf numFmtId="0" fontId="19" fillId="0" borderId="0" xfId="0" applyFont="1" applyProtection="1"/>
    <xf numFmtId="0" fontId="6" fillId="0" borderId="11" xfId="0" applyFont="1" applyBorder="1" applyAlignment="1" applyProtection="1">
      <alignment horizontal="center" vertical="center" wrapText="1"/>
    </xf>
    <xf numFmtId="164" fontId="6" fillId="0" borderId="10" xfId="0" applyNumberFormat="1" applyFont="1" applyFill="1" applyBorder="1" applyAlignment="1" applyProtection="1">
      <alignment horizontal="center" vertical="center" wrapText="1"/>
    </xf>
    <xf numFmtId="9" fontId="6" fillId="0" borderId="10" xfId="1"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6" fillId="0" borderId="0" xfId="0" applyFont="1" applyFill="1" applyProtection="1"/>
    <xf numFmtId="0" fontId="6" fillId="0" borderId="10" xfId="0" applyFont="1" applyBorder="1" applyAlignment="1" applyProtection="1">
      <alignment vertical="center"/>
    </xf>
    <xf numFmtId="15" fontId="6" fillId="0" borderId="41" xfId="0" applyNumberFormat="1" applyFont="1" applyBorder="1" applyAlignment="1" applyProtection="1">
      <alignment horizontal="center" vertical="center" wrapText="1"/>
      <protection hidden="1"/>
    </xf>
    <xf numFmtId="0" fontId="6" fillId="0" borderId="41" xfId="0" applyFont="1" applyBorder="1" applyAlignment="1" applyProtection="1">
      <alignment horizontal="center" vertical="center" wrapText="1"/>
      <protection hidden="1"/>
    </xf>
    <xf numFmtId="0" fontId="6" fillId="0" borderId="41" xfId="0" applyFont="1" applyBorder="1" applyAlignment="1" applyProtection="1">
      <alignment horizontal="justify" vertical="center" wrapText="1"/>
      <protection hidden="1"/>
    </xf>
    <xf numFmtId="0" fontId="6" fillId="0" borderId="1" xfId="0" applyFont="1" applyBorder="1" applyAlignment="1" applyProtection="1">
      <alignment horizontal="justify" vertical="center" wrapText="1"/>
      <protection hidden="1"/>
    </xf>
    <xf numFmtId="0" fontId="6" fillId="0" borderId="1" xfId="0" applyFont="1" applyBorder="1" applyAlignment="1" applyProtection="1">
      <alignment horizontal="justify" vertical="center"/>
      <protection hidden="1"/>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1" xfId="0" applyFont="1" applyBorder="1" applyProtection="1"/>
    <xf numFmtId="0" fontId="6" fillId="0" borderId="44" xfId="0" applyFont="1" applyBorder="1" applyProtection="1"/>
    <xf numFmtId="0" fontId="19" fillId="2" borderId="13" xfId="0" applyFont="1" applyFill="1" applyBorder="1" applyAlignment="1" applyProtection="1">
      <alignment horizontal="center" vertical="center" wrapText="1"/>
    </xf>
    <xf numFmtId="0" fontId="6" fillId="0" borderId="47" xfId="0" applyFont="1" applyBorder="1" applyAlignment="1" applyProtection="1">
      <alignment horizontal="center" vertical="center" wrapText="1"/>
      <protection hidden="1"/>
    </xf>
    <xf numFmtId="0" fontId="19" fillId="8" borderId="15" xfId="0" applyFont="1" applyFill="1" applyBorder="1" applyAlignment="1" applyProtection="1">
      <alignment horizontal="center" vertical="center" wrapText="1"/>
    </xf>
    <xf numFmtId="0" fontId="6" fillId="0" borderId="16" xfId="0" applyFont="1" applyBorder="1" applyProtection="1"/>
    <xf numFmtId="0" fontId="19" fillId="5" borderId="53" xfId="0" applyFont="1" applyFill="1" applyBorder="1" applyAlignment="1" applyProtection="1">
      <alignment horizontal="center" vertical="center" wrapText="1"/>
    </xf>
    <xf numFmtId="0" fontId="19" fillId="5" borderId="54" xfId="0" applyFont="1" applyFill="1" applyBorder="1" applyAlignment="1" applyProtection="1">
      <alignment horizontal="center" vertical="center" wrapText="1"/>
    </xf>
    <xf numFmtId="9" fontId="6" fillId="0" borderId="41" xfId="0" applyNumberFormat="1" applyFont="1" applyBorder="1" applyAlignment="1" applyProtection="1">
      <alignment horizontal="center" vertical="center" wrapText="1"/>
      <protection locked="0" hidden="1"/>
    </xf>
    <xf numFmtId="164" fontId="6" fillId="0" borderId="41" xfId="1" applyNumberFormat="1" applyFont="1" applyBorder="1" applyAlignment="1" applyProtection="1">
      <alignment horizontal="center" vertical="center" wrapText="1"/>
      <protection locked="0" hidden="1"/>
    </xf>
    <xf numFmtId="9" fontId="6" fillId="0" borderId="1" xfId="0" applyNumberFormat="1" applyFont="1" applyBorder="1" applyAlignment="1" applyProtection="1">
      <alignment horizontal="center" vertical="center" wrapText="1"/>
      <protection locked="0"/>
    </xf>
    <xf numFmtId="164" fontId="6" fillId="0" borderId="41" xfId="1"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41" xfId="0" applyFont="1" applyFill="1" applyBorder="1" applyAlignment="1" applyProtection="1">
      <alignment horizontal="center" vertical="center" wrapText="1"/>
      <protection hidden="1"/>
    </xf>
    <xf numFmtId="0" fontId="18" fillId="0" borderId="1" xfId="0" applyFont="1" applyFill="1" applyBorder="1" applyAlignment="1" applyProtection="1">
      <alignment vertical="center" wrapText="1"/>
    </xf>
    <xf numFmtId="9" fontId="6" fillId="0" borderId="16" xfId="1" applyFont="1" applyBorder="1" applyAlignment="1" applyProtection="1">
      <alignment horizontal="center" vertical="center"/>
    </xf>
    <xf numFmtId="9" fontId="6" fillId="20" borderId="16" xfId="1" applyFont="1" applyFill="1" applyBorder="1" applyAlignment="1" applyProtection="1">
      <alignment horizontal="center" vertical="center"/>
    </xf>
    <xf numFmtId="9" fontId="6" fillId="0" borderId="61" xfId="1" applyFont="1" applyBorder="1" applyAlignment="1" applyProtection="1">
      <alignment horizontal="center" vertical="center"/>
    </xf>
    <xf numFmtId="0" fontId="15" fillId="0" borderId="1" xfId="0" applyFont="1" applyBorder="1" applyAlignment="1" applyProtection="1">
      <alignment horizontal="justify" vertical="center" wrapText="1"/>
    </xf>
    <xf numFmtId="0" fontId="15" fillId="0" borderId="1" xfId="0" applyFont="1" applyFill="1" applyBorder="1" applyAlignment="1" applyProtection="1">
      <alignment horizontal="justify" vertical="center" wrapText="1"/>
    </xf>
    <xf numFmtId="9" fontId="6" fillId="0" borderId="14" xfId="1" applyFont="1" applyBorder="1" applyAlignment="1" applyProtection="1">
      <alignment horizontal="center" vertical="center"/>
    </xf>
    <xf numFmtId="9" fontId="6" fillId="20" borderId="14" xfId="1" applyFont="1" applyFill="1" applyBorder="1" applyAlignment="1" applyProtection="1">
      <alignment horizontal="center" vertical="center"/>
    </xf>
    <xf numFmtId="0" fontId="6" fillId="0" borderId="2" xfId="0" applyFont="1" applyBorder="1" applyProtection="1"/>
    <xf numFmtId="9" fontId="6" fillId="0" borderId="45" xfId="1" applyFont="1" applyBorder="1" applyAlignment="1" applyProtection="1">
      <alignment horizontal="center" vertical="center"/>
    </xf>
    <xf numFmtId="0" fontId="6" fillId="0" borderId="63" xfId="0" applyFont="1" applyBorder="1" applyAlignment="1" applyProtection="1">
      <alignment horizontal="center" vertical="center" wrapText="1"/>
    </xf>
    <xf numFmtId="0" fontId="6" fillId="0" borderId="64" xfId="0" applyFont="1" applyFill="1" applyBorder="1" applyAlignment="1" applyProtection="1">
      <alignment horizontal="center" vertical="center" wrapText="1"/>
    </xf>
    <xf numFmtId="15" fontId="6" fillId="0" borderId="68" xfId="0" applyNumberFormat="1" applyFont="1" applyFill="1" applyBorder="1" applyAlignment="1" applyProtection="1">
      <alignment horizontal="center" vertical="center" wrapText="1"/>
    </xf>
    <xf numFmtId="164" fontId="6" fillId="0" borderId="64" xfId="0" applyNumberFormat="1" applyFont="1" applyFill="1" applyBorder="1" applyAlignment="1" applyProtection="1">
      <alignment horizontal="center" vertical="center" wrapText="1"/>
    </xf>
    <xf numFmtId="0" fontId="5" fillId="0" borderId="64" xfId="0" applyFont="1" applyBorder="1" applyAlignment="1" applyProtection="1">
      <alignment horizontal="center" vertical="center" wrapText="1"/>
    </xf>
    <xf numFmtId="2" fontId="6" fillId="0" borderId="64" xfId="0" applyNumberFormat="1" applyFont="1" applyFill="1" applyBorder="1" applyAlignment="1" applyProtection="1">
      <alignment horizontal="center" vertical="center" wrapText="1"/>
    </xf>
    <xf numFmtId="9" fontId="6" fillId="0" borderId="64" xfId="1" applyFont="1" applyBorder="1" applyAlignment="1" applyProtection="1">
      <alignment horizontal="center" vertical="center"/>
    </xf>
    <xf numFmtId="0" fontId="15" fillId="0" borderId="70" xfId="0" applyFont="1" applyFill="1" applyBorder="1" applyAlignment="1" applyProtection="1">
      <alignment horizontal="center" vertical="center" wrapText="1"/>
    </xf>
    <xf numFmtId="0" fontId="15" fillId="0" borderId="71" xfId="0" applyFont="1" applyFill="1" applyBorder="1" applyAlignment="1" applyProtection="1">
      <alignment horizontal="center" vertical="center" wrapText="1"/>
    </xf>
    <xf numFmtId="0" fontId="15" fillId="0" borderId="71" xfId="0" applyFont="1" applyBorder="1" applyAlignment="1" applyProtection="1">
      <alignment horizontal="center" vertical="center" wrapText="1"/>
    </xf>
    <xf numFmtId="0" fontId="15" fillId="0" borderId="72" xfId="0" applyFont="1" applyBorder="1" applyAlignment="1" applyProtection="1">
      <alignment horizontal="justify" vertical="center" wrapText="1"/>
    </xf>
    <xf numFmtId="15" fontId="8" fillId="0" borderId="64" xfId="0" applyNumberFormat="1"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65" xfId="0" applyFont="1" applyFill="1" applyBorder="1" applyAlignment="1" applyProtection="1">
      <alignment horizontal="justify" vertical="center" wrapText="1"/>
    </xf>
    <xf numFmtId="0" fontId="8" fillId="0" borderId="66" xfId="0" applyFont="1" applyFill="1" applyBorder="1" applyAlignment="1" applyProtection="1">
      <alignment horizontal="center" vertical="center" wrapText="1"/>
    </xf>
    <xf numFmtId="9" fontId="8" fillId="0" borderId="64" xfId="0" applyNumberFormat="1" applyFont="1" applyFill="1" applyBorder="1" applyAlignment="1" applyProtection="1">
      <alignment horizontal="center" vertical="center" wrapText="1"/>
    </xf>
    <xf numFmtId="9" fontId="8" fillId="0" borderId="64" xfId="1" applyNumberFormat="1" applyFont="1" applyFill="1" applyBorder="1" applyAlignment="1" applyProtection="1">
      <alignment horizontal="center" vertical="center" wrapText="1"/>
    </xf>
    <xf numFmtId="0" fontId="6" fillId="0" borderId="67" xfId="0" applyFont="1" applyFill="1" applyBorder="1" applyAlignment="1" applyProtection="1">
      <alignment horizontal="center" vertical="center" wrapText="1"/>
    </xf>
    <xf numFmtId="0" fontId="16" fillId="0" borderId="64" xfId="0" applyFont="1" applyFill="1" applyBorder="1" applyAlignment="1" applyProtection="1">
      <alignment horizontal="justify" vertical="center" wrapText="1"/>
    </xf>
    <xf numFmtId="0" fontId="15" fillId="0" borderId="67" xfId="0" applyFont="1" applyFill="1" applyBorder="1" applyAlignment="1" applyProtection="1">
      <alignment horizontal="center" vertical="center" wrapText="1"/>
    </xf>
    <xf numFmtId="15" fontId="6" fillId="0" borderId="73" xfId="0" applyNumberFormat="1"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73" xfId="0" applyFont="1" applyBorder="1" applyAlignment="1" applyProtection="1">
      <alignment horizontal="justify" vertical="center" wrapText="1"/>
      <protection hidden="1"/>
    </xf>
    <xf numFmtId="0" fontId="6" fillId="0" borderId="73" xfId="0" applyFont="1" applyFill="1" applyBorder="1" applyAlignment="1" applyProtection="1">
      <alignment horizontal="center" vertical="center" wrapText="1"/>
      <protection hidden="1"/>
    </xf>
    <xf numFmtId="0" fontId="6" fillId="0" borderId="71" xfId="0" applyFont="1" applyBorder="1" applyAlignment="1" applyProtection="1">
      <alignment horizontal="justify" vertical="center"/>
      <protection hidden="1"/>
    </xf>
    <xf numFmtId="0" fontId="6" fillId="0" borderId="74" xfId="0" applyFont="1" applyBorder="1" applyAlignment="1" applyProtection="1">
      <alignment horizontal="center" vertical="center" wrapText="1"/>
      <protection hidden="1"/>
    </xf>
    <xf numFmtId="0" fontId="6" fillId="0" borderId="75"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6" fillId="0" borderId="71" xfId="0" applyFont="1" applyBorder="1" applyAlignment="1" applyProtection="1">
      <alignment horizontal="center" vertical="center"/>
    </xf>
    <xf numFmtId="9" fontId="6" fillId="0" borderId="71" xfId="0" applyNumberFormat="1" applyFont="1" applyBorder="1" applyAlignment="1" applyProtection="1">
      <alignment horizontal="center" vertical="center" wrapText="1"/>
      <protection locked="0"/>
    </xf>
    <xf numFmtId="164" fontId="6" fillId="0" borderId="73" xfId="1" applyNumberFormat="1"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xf>
    <xf numFmtId="0" fontId="6" fillId="0" borderId="77" xfId="0" applyFont="1" applyBorder="1" applyAlignment="1" applyProtection="1">
      <alignment horizontal="center" vertical="center" wrapText="1"/>
    </xf>
    <xf numFmtId="0" fontId="6" fillId="0" borderId="76" xfId="0" applyFont="1" applyBorder="1" applyProtection="1"/>
    <xf numFmtId="0" fontId="6" fillId="0" borderId="71" xfId="0" applyFont="1" applyBorder="1" applyProtection="1"/>
    <xf numFmtId="0" fontId="6" fillId="0" borderId="71" xfId="0" applyFont="1" applyBorder="1" applyAlignment="1" applyProtection="1">
      <alignment vertical="center"/>
    </xf>
    <xf numFmtId="0" fontId="6" fillId="0" borderId="68" xfId="0" applyFont="1" applyBorder="1" applyProtection="1"/>
    <xf numFmtId="0" fontId="6" fillId="0" borderId="64" xfId="0" applyFont="1" applyBorder="1" applyAlignment="1" applyProtection="1">
      <alignment vertical="center"/>
    </xf>
    <xf numFmtId="0" fontId="6" fillId="0" borderId="81" xfId="0" applyFont="1" applyBorder="1" applyAlignment="1" applyProtection="1">
      <alignment horizontal="center" vertical="center" wrapText="1"/>
    </xf>
    <xf numFmtId="15" fontId="6" fillId="0" borderId="82" xfId="0" applyNumberFormat="1" applyFont="1" applyBorder="1" applyAlignment="1" applyProtection="1">
      <alignment horizontal="center" vertical="center" wrapText="1"/>
    </xf>
    <xf numFmtId="0" fontId="6" fillId="0" borderId="82" xfId="0" applyFont="1" applyBorder="1" applyAlignment="1" applyProtection="1">
      <alignment horizontal="center" vertical="center" wrapText="1"/>
    </xf>
    <xf numFmtId="0" fontId="6" fillId="0" borderId="82" xfId="0" applyFont="1" applyFill="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6" fillId="0" borderId="83"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9" fontId="6" fillId="0" borderId="82" xfId="0" applyNumberFormat="1" applyFont="1" applyBorder="1" applyAlignment="1" applyProtection="1">
      <alignment horizontal="center" vertical="center" wrapText="1"/>
    </xf>
    <xf numFmtId="9" fontId="6" fillId="0" borderId="82" xfId="1" applyNumberFormat="1" applyFont="1" applyBorder="1" applyAlignment="1" applyProtection="1">
      <alignment horizontal="center" vertical="center" wrapText="1"/>
    </xf>
    <xf numFmtId="0" fontId="6" fillId="0" borderId="85" xfId="0" applyFont="1" applyBorder="1" applyAlignment="1" applyProtection="1">
      <alignment horizontal="center" vertical="center" wrapText="1"/>
    </xf>
    <xf numFmtId="15" fontId="6" fillId="0" borderId="86" xfId="0" applyNumberFormat="1" applyFont="1" applyFill="1" applyBorder="1" applyAlignment="1" applyProtection="1">
      <alignment horizontal="center" vertical="center" wrapText="1"/>
    </xf>
    <xf numFmtId="164" fontId="6" fillId="0" borderId="82" xfId="0" applyNumberFormat="1" applyFont="1" applyFill="1" applyBorder="1" applyAlignment="1" applyProtection="1">
      <alignment horizontal="center" vertical="center" wrapText="1"/>
    </xf>
    <xf numFmtId="0" fontId="5" fillId="0" borderId="82" xfId="0" applyFont="1" applyBorder="1" applyAlignment="1" applyProtection="1">
      <alignment horizontal="center" vertical="center" wrapText="1"/>
    </xf>
    <xf numFmtId="0" fontId="6" fillId="0" borderId="87" xfId="0" applyFont="1" applyBorder="1" applyAlignment="1" applyProtection="1">
      <alignment horizontal="center" vertical="center" wrapText="1"/>
    </xf>
    <xf numFmtId="2" fontId="6" fillId="0" borderId="82" xfId="0" applyNumberFormat="1" applyFont="1" applyFill="1" applyBorder="1" applyAlignment="1" applyProtection="1">
      <alignment horizontal="center" vertical="center" wrapText="1"/>
    </xf>
    <xf numFmtId="9" fontId="6" fillId="0" borderId="82" xfId="1" applyFont="1" applyBorder="1" applyAlignment="1" applyProtection="1">
      <alignment horizontal="center" vertical="center"/>
    </xf>
    <xf numFmtId="0" fontId="15" fillId="0" borderId="73" xfId="0" applyFont="1" applyFill="1" applyBorder="1" applyAlignment="1" applyProtection="1">
      <alignment horizontal="center" vertical="center" wrapText="1"/>
    </xf>
    <xf numFmtId="0" fontId="15" fillId="0" borderId="73" xfId="0" applyFont="1" applyBorder="1" applyAlignment="1" applyProtection="1">
      <alignment horizontal="center" vertical="center" wrapText="1"/>
    </xf>
    <xf numFmtId="0" fontId="15" fillId="0" borderId="88" xfId="0" applyFont="1" applyBorder="1" applyAlignment="1" applyProtection="1">
      <alignment horizontal="justify" vertical="center" wrapText="1"/>
    </xf>
    <xf numFmtId="15" fontId="8" fillId="0" borderId="82" xfId="0" applyNumberFormat="1" applyFont="1" applyFill="1" applyBorder="1" applyAlignment="1" applyProtection="1">
      <alignment horizontal="center" vertical="center" wrapText="1"/>
    </xf>
    <xf numFmtId="0" fontId="8" fillId="0" borderId="82" xfId="0" applyFont="1" applyFill="1" applyBorder="1" applyAlignment="1" applyProtection="1">
      <alignment horizontal="center" vertical="center" wrapText="1"/>
    </xf>
    <xf numFmtId="49" fontId="8" fillId="0" borderId="82" xfId="0" applyNumberFormat="1" applyFont="1" applyFill="1" applyBorder="1" applyAlignment="1" applyProtection="1">
      <alignment horizontal="center" vertical="center" wrapText="1"/>
    </xf>
    <xf numFmtId="0" fontId="8" fillId="0" borderId="83" xfId="0" applyFont="1" applyFill="1" applyBorder="1" applyAlignment="1" applyProtection="1">
      <alignment horizontal="justify" vertical="center" wrapText="1"/>
    </xf>
    <xf numFmtId="0" fontId="8" fillId="0" borderId="84" xfId="0" applyFont="1" applyFill="1" applyBorder="1" applyAlignment="1" applyProtection="1">
      <alignment horizontal="center" vertical="center" wrapText="1"/>
    </xf>
    <xf numFmtId="9" fontId="8" fillId="0" borderId="82" xfId="0" applyNumberFormat="1" applyFont="1" applyFill="1" applyBorder="1" applyAlignment="1" applyProtection="1">
      <alignment horizontal="center" vertical="center" wrapText="1"/>
    </xf>
    <xf numFmtId="9" fontId="8" fillId="0" borderId="82" xfId="1" applyNumberFormat="1"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16" fillId="0" borderId="82" xfId="0" applyFont="1" applyFill="1" applyBorder="1" applyAlignment="1" applyProtection="1">
      <alignment horizontal="justify" vertical="center" wrapText="1"/>
    </xf>
    <xf numFmtId="0" fontId="15" fillId="0" borderId="85" xfId="0" applyFont="1" applyFill="1" applyBorder="1" applyAlignment="1" applyProtection="1">
      <alignment horizontal="center" vertical="center" wrapText="1"/>
    </xf>
    <xf numFmtId="0" fontId="15" fillId="0" borderId="82" xfId="0" applyFont="1" applyFill="1" applyBorder="1" applyAlignment="1" applyProtection="1">
      <alignment horizontal="justify" vertical="center" wrapText="1"/>
    </xf>
    <xf numFmtId="0" fontId="6" fillId="0" borderId="89" xfId="0" applyFont="1" applyBorder="1" applyAlignment="1" applyProtection="1">
      <alignment horizontal="center" vertical="center" wrapText="1"/>
    </xf>
    <xf numFmtId="15" fontId="8" fillId="0" borderId="90" xfId="0" applyNumberFormat="1" applyFont="1" applyFill="1" applyBorder="1" applyAlignment="1" applyProtection="1">
      <alignment horizontal="center" vertical="center" wrapText="1"/>
    </xf>
    <xf numFmtId="0" fontId="8" fillId="0" borderId="90" xfId="0" applyFont="1" applyFill="1" applyBorder="1" applyAlignment="1" applyProtection="1">
      <alignment horizontal="center" vertical="center" wrapText="1"/>
    </xf>
    <xf numFmtId="0" fontId="8" fillId="0" borderId="91" xfId="0" applyFont="1" applyFill="1" applyBorder="1" applyAlignment="1" applyProtection="1">
      <alignment horizontal="justify" vertical="center" wrapText="1"/>
    </xf>
    <xf numFmtId="0" fontId="8" fillId="0" borderId="92" xfId="0" applyFont="1" applyFill="1" applyBorder="1" applyAlignment="1" applyProtection="1">
      <alignment horizontal="center" vertical="center" wrapText="1"/>
    </xf>
    <xf numFmtId="0" fontId="6" fillId="0" borderId="90" xfId="0" applyFont="1" applyFill="1" applyBorder="1" applyAlignment="1" applyProtection="1">
      <alignment horizontal="center" vertical="center" wrapText="1"/>
    </xf>
    <xf numFmtId="9" fontId="8" fillId="0" borderId="90" xfId="0" applyNumberFormat="1" applyFont="1" applyFill="1" applyBorder="1" applyAlignment="1" applyProtection="1">
      <alignment horizontal="center" vertical="center" wrapText="1"/>
    </xf>
    <xf numFmtId="9" fontId="8" fillId="0" borderId="90" xfId="1" applyNumberFormat="1" applyFont="1" applyFill="1" applyBorder="1" applyAlignment="1" applyProtection="1">
      <alignment horizontal="center" vertical="center" wrapText="1"/>
    </xf>
    <xf numFmtId="0" fontId="6" fillId="0" borderId="93" xfId="0" applyFont="1" applyFill="1" applyBorder="1" applyAlignment="1" applyProtection="1">
      <alignment horizontal="center" vertical="center" wrapText="1"/>
    </xf>
    <xf numFmtId="15" fontId="6" fillId="0" borderId="94" xfId="0" applyNumberFormat="1" applyFont="1" applyFill="1" applyBorder="1" applyAlignment="1" applyProtection="1">
      <alignment horizontal="center" vertical="center" wrapText="1"/>
    </xf>
    <xf numFmtId="164" fontId="6" fillId="0" borderId="90" xfId="0" applyNumberFormat="1" applyFont="1" applyFill="1" applyBorder="1" applyAlignment="1" applyProtection="1">
      <alignment horizontal="center" vertical="center" wrapText="1"/>
    </xf>
    <xf numFmtId="0" fontId="5" fillId="0" borderId="90" xfId="0" applyFont="1" applyBorder="1" applyAlignment="1" applyProtection="1">
      <alignment horizontal="center" vertical="center" wrapText="1"/>
    </xf>
    <xf numFmtId="0" fontId="15" fillId="0" borderId="90" xfId="0" applyFont="1" applyFill="1" applyBorder="1" applyAlignment="1" applyProtection="1">
      <alignment horizontal="justify" vertical="center" wrapText="1"/>
    </xf>
    <xf numFmtId="0" fontId="15" fillId="0" borderId="93" xfId="0" applyFont="1" applyFill="1" applyBorder="1" applyAlignment="1" applyProtection="1">
      <alignment horizontal="center" vertical="center" wrapText="1"/>
    </xf>
    <xf numFmtId="2" fontId="6" fillId="0" borderId="90" xfId="0" applyNumberFormat="1" applyFont="1" applyFill="1" applyBorder="1" applyAlignment="1" applyProtection="1">
      <alignment horizontal="center" vertical="center" wrapText="1"/>
    </xf>
    <xf numFmtId="9" fontId="6" fillId="0" borderId="90" xfId="1" applyFont="1" applyBorder="1" applyAlignment="1" applyProtection="1">
      <alignment horizontal="center" vertical="center"/>
    </xf>
    <xf numFmtId="0" fontId="15" fillId="0" borderId="41" xfId="0" applyFont="1" applyFill="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0" borderId="96" xfId="0" applyFont="1" applyBorder="1" applyAlignment="1" applyProtection="1">
      <alignment horizontal="justify" vertical="center" wrapText="1"/>
    </xf>
    <xf numFmtId="0" fontId="6" fillId="0" borderId="97"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1" xfId="0" applyFont="1" applyBorder="1" applyAlignment="1" applyProtection="1">
      <alignment horizontal="center" vertical="center"/>
    </xf>
    <xf numFmtId="0" fontId="6" fillId="0" borderId="98"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98" xfId="0" applyFont="1" applyBorder="1" applyProtection="1"/>
    <xf numFmtId="0" fontId="6" fillId="0" borderId="41" xfId="0" applyFont="1" applyBorder="1" applyProtection="1"/>
    <xf numFmtId="0" fontId="6" fillId="0" borderId="41" xfId="0" applyFont="1" applyBorder="1" applyAlignment="1" applyProtection="1">
      <alignment vertical="center"/>
    </xf>
    <xf numFmtId="0" fontId="6" fillId="0" borderId="73" xfId="0" applyFont="1" applyBorder="1" applyAlignment="1" applyProtection="1">
      <alignment horizontal="justify" vertical="center"/>
      <protection hidden="1"/>
    </xf>
    <xf numFmtId="0" fontId="6" fillId="0" borderId="100"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73" xfId="0" applyFont="1" applyBorder="1" applyAlignment="1" applyProtection="1">
      <alignment horizontal="center" vertical="center"/>
    </xf>
    <xf numFmtId="9" fontId="6" fillId="0" borderId="73" xfId="0" applyNumberFormat="1"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62" xfId="0" applyFont="1" applyBorder="1" applyProtection="1"/>
    <xf numFmtId="0" fontId="6" fillId="0" borderId="73" xfId="0" applyFont="1" applyBorder="1" applyProtection="1"/>
    <xf numFmtId="0" fontId="6" fillId="0" borderId="73" xfId="0" applyFont="1" applyBorder="1" applyAlignment="1" applyProtection="1">
      <alignment vertical="center"/>
    </xf>
    <xf numFmtId="0" fontId="6" fillId="0" borderId="41" xfId="0" applyFont="1" applyBorder="1" applyAlignment="1" applyProtection="1">
      <alignment horizontal="justify" vertical="center"/>
      <protection hidden="1"/>
    </xf>
    <xf numFmtId="9" fontId="6" fillId="0" borderId="41" xfId="0" applyNumberFormat="1" applyFont="1" applyBorder="1" applyAlignment="1" applyProtection="1">
      <alignment horizontal="center" vertical="center" wrapText="1"/>
      <protection locked="0"/>
    </xf>
    <xf numFmtId="0" fontId="6" fillId="0" borderId="86" xfId="0" applyFont="1" applyBorder="1" applyProtection="1"/>
    <xf numFmtId="0" fontId="6" fillId="0" borderId="82" xfId="0" applyFont="1" applyBorder="1" applyAlignment="1" applyProtection="1">
      <alignment vertical="center"/>
    </xf>
    <xf numFmtId="0" fontId="6" fillId="0" borderId="94" xfId="0" applyFont="1" applyBorder="1" applyProtection="1"/>
    <xf numFmtId="0" fontId="6" fillId="0" borderId="90" xfId="0" applyFont="1" applyBorder="1" applyAlignment="1" applyProtection="1">
      <alignment vertical="center"/>
    </xf>
    <xf numFmtId="0" fontId="10" fillId="0" borderId="43" xfId="0" applyFont="1" applyFill="1" applyBorder="1" applyAlignment="1">
      <alignment horizontal="center" vertical="center" wrapText="1"/>
    </xf>
    <xf numFmtId="15" fontId="6" fillId="0" borderId="1" xfId="0" applyNumberFormat="1" applyFont="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5" fontId="8"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64" fontId="8" fillId="0" borderId="1" xfId="1" applyNumberFormat="1" applyFont="1" applyFill="1" applyBorder="1" applyAlignment="1" applyProtection="1">
      <alignment horizontal="center" vertical="center" wrapText="1"/>
    </xf>
    <xf numFmtId="164" fontId="6" fillId="0" borderId="1" xfId="1" applyNumberFormat="1" applyFont="1" applyFill="1" applyBorder="1" applyAlignment="1" applyProtection="1">
      <alignment horizontal="center" vertical="center" wrapText="1"/>
    </xf>
    <xf numFmtId="15" fontId="6" fillId="0" borderId="1" xfId="0" applyNumberFormat="1"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9" fontId="8" fillId="0" borderId="1" xfId="1" applyNumberFormat="1" applyFont="1" applyFill="1" applyBorder="1" applyAlignment="1" applyProtection="1">
      <alignment horizontal="center" vertical="center" wrapText="1"/>
    </xf>
    <xf numFmtId="15" fontId="6"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9" fontId="6" fillId="0" borderId="1" xfId="1" applyNumberFormat="1" applyFont="1" applyBorder="1" applyAlignment="1" applyProtection="1">
      <alignment horizontal="center" vertical="center" wrapText="1"/>
    </xf>
    <xf numFmtId="9" fontId="6" fillId="10" borderId="1" xfId="1" applyNumberFormat="1"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164" fontId="6" fillId="0" borderId="1" xfId="1" applyNumberFormat="1" applyFont="1" applyBorder="1" applyAlignment="1" applyProtection="1">
      <alignment horizontal="center" vertical="center" wrapText="1"/>
    </xf>
    <xf numFmtId="9" fontId="6" fillId="0" borderId="1" xfId="1" applyNumberFormat="1" applyFont="1" applyFill="1" applyBorder="1" applyAlignment="1" applyProtection="1">
      <alignment horizontal="center" vertical="center" wrapText="1"/>
    </xf>
    <xf numFmtId="15" fontId="15" fillId="0" borderId="1" xfId="0" applyNumberFormat="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9" fontId="6"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justify" vertical="center" wrapText="1"/>
    </xf>
    <xf numFmtId="2" fontId="6"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left" vertical="center" wrapText="1"/>
    </xf>
    <xf numFmtId="0" fontId="15" fillId="10" borderId="1" xfId="0" applyFont="1" applyFill="1" applyBorder="1" applyAlignment="1" applyProtection="1">
      <alignment horizontal="left" vertical="top" wrapText="1"/>
    </xf>
    <xf numFmtId="0" fontId="5" fillId="0" borderId="1" xfId="0" applyFont="1" applyFill="1" applyBorder="1" applyAlignment="1" applyProtection="1">
      <alignment horizontal="justify" vertical="center" wrapText="1"/>
    </xf>
    <xf numFmtId="49" fontId="5" fillId="0" borderId="1" xfId="0" applyNumberFormat="1" applyFont="1" applyFill="1" applyBorder="1" applyAlignment="1" applyProtection="1">
      <alignment horizontal="justify" vertical="center" wrapText="1"/>
    </xf>
    <xf numFmtId="0" fontId="5" fillId="0" borderId="1" xfId="0" applyFont="1" applyBorder="1" applyAlignment="1" applyProtection="1">
      <alignment horizontal="justify" vertical="center" wrapText="1"/>
    </xf>
    <xf numFmtId="49" fontId="6" fillId="0" borderId="1" xfId="0" applyNumberFormat="1" applyFont="1" applyFill="1" applyBorder="1" applyAlignment="1" applyProtection="1">
      <alignment horizontal="justify" vertical="center" wrapText="1"/>
    </xf>
    <xf numFmtId="0" fontId="6" fillId="0" borderId="1" xfId="0" applyFont="1" applyBorder="1" applyAlignment="1" applyProtection="1">
      <alignment horizontal="left" vertical="center" wrapText="1"/>
    </xf>
    <xf numFmtId="9" fontId="6" fillId="0" borderId="1" xfId="1" applyFont="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left" vertical="center" wrapText="1"/>
    </xf>
    <xf numFmtId="0" fontId="15" fillId="10" borderId="1" xfId="0" applyFont="1" applyFill="1" applyBorder="1" applyAlignment="1" applyProtection="1">
      <alignment horizontal="left" vertical="center" wrapText="1"/>
    </xf>
    <xf numFmtId="0" fontId="15" fillId="10" borderId="1" xfId="0" applyFont="1" applyFill="1" applyBorder="1" applyAlignment="1" applyProtection="1">
      <alignment horizontal="justify" vertical="center" wrapText="1"/>
    </xf>
    <xf numFmtId="9" fontId="6" fillId="0" borderId="1" xfId="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16" fontId="6" fillId="0" borderId="1" xfId="0" applyNumberFormat="1" applyFont="1" applyFill="1" applyBorder="1" applyAlignment="1" applyProtection="1">
      <alignment horizontal="center" vertical="center" wrapText="1"/>
    </xf>
    <xf numFmtId="14" fontId="6" fillId="0" borderId="1" xfId="0" applyNumberFormat="1" applyFont="1" applyBorder="1" applyAlignment="1" applyProtection="1">
      <alignment horizontal="center" vertical="center"/>
    </xf>
    <xf numFmtId="49" fontId="15" fillId="0" borderId="1" xfId="0" applyNumberFormat="1" applyFont="1" applyFill="1" applyBorder="1" applyAlignment="1" applyProtection="1">
      <alignment horizontal="justify" vertical="center" wrapText="1"/>
    </xf>
    <xf numFmtId="49" fontId="16" fillId="0" borderId="1" xfId="0" applyNumberFormat="1" applyFont="1" applyFill="1" applyBorder="1" applyAlignment="1" applyProtection="1">
      <alignment horizontal="justify" vertical="center" wrapText="1"/>
    </xf>
    <xf numFmtId="0" fontId="6" fillId="0" borderId="1" xfId="0" applyFont="1" applyBorder="1" applyAlignment="1" applyProtection="1">
      <alignment vertical="center" wrapText="1"/>
    </xf>
    <xf numFmtId="0" fontId="6" fillId="10" borderId="1" xfId="0" applyFont="1" applyFill="1" applyBorder="1" applyAlignment="1" applyProtection="1">
      <alignment horizontal="left" vertical="center" wrapText="1"/>
    </xf>
    <xf numFmtId="15" fontId="6" fillId="0" borderId="1" xfId="0" applyNumberFormat="1"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164" fontId="6" fillId="0" borderId="1" xfId="1" applyNumberFormat="1" applyFont="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5" fillId="0" borderId="0" xfId="0" applyFont="1" applyProtection="1"/>
    <xf numFmtId="9" fontId="6" fillId="0" borderId="14" xfId="1" applyFont="1" applyBorder="1" applyAlignment="1" applyProtection="1">
      <alignment horizontal="center" vertical="center" wrapText="1"/>
    </xf>
    <xf numFmtId="9" fontId="6" fillId="0" borderId="1" xfId="1" applyFont="1" applyBorder="1" applyAlignment="1" applyProtection="1">
      <alignment horizontal="center" vertical="center" wrapText="1"/>
    </xf>
    <xf numFmtId="0" fontId="15" fillId="0" borderId="0" xfId="0" applyFont="1" applyAlignment="1" applyProtection="1">
      <alignment wrapText="1"/>
    </xf>
    <xf numFmtId="0" fontId="5" fillId="23" borderId="7"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xf>
    <xf numFmtId="0" fontId="5" fillId="15" borderId="7" xfId="0" applyFont="1" applyFill="1" applyBorder="1" applyAlignment="1" applyProtection="1">
      <alignment horizontal="center" vertical="center" wrapText="1"/>
    </xf>
    <xf numFmtId="15" fontId="10" fillId="0" borderId="1" xfId="0" applyNumberFormat="1"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Border="1" applyAlignment="1" applyProtection="1">
      <alignment horizontal="justify" vertical="center" wrapText="1"/>
    </xf>
    <xf numFmtId="164" fontId="10" fillId="0" borderId="1" xfId="1" applyNumberFormat="1" applyFont="1" applyBorder="1" applyAlignment="1" applyProtection="1">
      <alignment horizontal="center" vertical="center" wrapText="1"/>
    </xf>
    <xf numFmtId="9" fontId="10" fillId="0" borderId="1" xfId="0" applyNumberFormat="1" applyFont="1" applyBorder="1" applyAlignment="1" applyProtection="1">
      <alignment horizontal="center" vertical="center" wrapText="1"/>
    </xf>
    <xf numFmtId="0" fontId="6" fillId="0" borderId="0" xfId="0" applyFont="1" applyAlignment="1" applyProtection="1">
      <alignment horizontal="justify" vertical="center" wrapText="1"/>
    </xf>
    <xf numFmtId="0" fontId="10" fillId="0" borderId="1" xfId="0" applyFont="1" applyFill="1" applyBorder="1" applyAlignment="1" applyProtection="1">
      <alignment horizontal="justify" vertical="center" wrapText="1"/>
    </xf>
    <xf numFmtId="0" fontId="15" fillId="0" borderId="0" xfId="0" applyFont="1" applyAlignment="1" applyProtection="1">
      <alignment horizontal="center" vertical="center"/>
    </xf>
    <xf numFmtId="0" fontId="10" fillId="0" borderId="1" xfId="0" applyFont="1" applyBorder="1" applyAlignment="1" applyProtection="1">
      <alignment horizontal="justify" vertical="center"/>
    </xf>
    <xf numFmtId="0" fontId="24"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15" fontId="6" fillId="0" borderId="41" xfId="0" applyNumberFormat="1" applyFont="1" applyBorder="1" applyAlignment="1" applyProtection="1">
      <alignment horizontal="center" vertical="center" wrapText="1"/>
      <protection locked="0" hidden="1"/>
    </xf>
    <xf numFmtId="0" fontId="6" fillId="0" borderId="41" xfId="0" applyFont="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0" fontId="6" fillId="0" borderId="4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wrapText="1"/>
      <protection locked="0" hidden="1"/>
    </xf>
    <xf numFmtId="9" fontId="6" fillId="0" borderId="1" xfId="0" applyNumberFormat="1" applyFont="1" applyBorder="1" applyAlignment="1" applyProtection="1">
      <alignment horizontal="center" vertical="center"/>
    </xf>
    <xf numFmtId="164" fontId="10" fillId="0" borderId="1" xfId="0" applyNumberFormat="1"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5" fillId="0" borderId="41" xfId="0" applyFont="1" applyBorder="1" applyProtection="1"/>
    <xf numFmtId="0" fontId="19" fillId="11" borderId="124" xfId="0" applyFont="1" applyFill="1" applyBorder="1" applyAlignment="1" applyProtection="1">
      <alignment horizontal="center" vertical="center" wrapText="1"/>
    </xf>
    <xf numFmtId="0" fontId="19" fillId="11" borderId="125" xfId="0" applyFont="1" applyFill="1" applyBorder="1" applyAlignment="1" applyProtection="1">
      <alignment horizontal="center" vertical="center" wrapText="1"/>
    </xf>
    <xf numFmtId="0" fontId="19" fillId="11" borderId="126" xfId="0" applyFont="1" applyFill="1" applyBorder="1" applyAlignment="1" applyProtection="1">
      <alignment horizontal="center" vertical="center" wrapText="1"/>
    </xf>
    <xf numFmtId="0" fontId="15" fillId="0" borderId="1" xfId="0" applyFont="1" applyBorder="1" applyAlignment="1" applyProtection="1">
      <alignment vertical="center" wrapText="1"/>
    </xf>
    <xf numFmtId="0" fontId="26" fillId="24" borderId="1" xfId="0" applyFont="1" applyFill="1" applyBorder="1" applyAlignment="1" applyProtection="1">
      <alignment horizontal="center" vertical="center"/>
    </xf>
    <xf numFmtId="0" fontId="27" fillId="0" borderId="0" xfId="0" applyFont="1" applyFill="1" applyAlignment="1"/>
    <xf numFmtId="0" fontId="15" fillId="0" borderId="41" xfId="0" applyFont="1" applyBorder="1" applyAlignment="1" applyProtection="1">
      <alignment horizontal="left"/>
    </xf>
    <xf numFmtId="0" fontId="10" fillId="0" borderId="39" xfId="0" applyFont="1" applyFill="1" applyBorder="1" applyAlignment="1">
      <alignment horizontal="center" vertical="center" wrapText="1"/>
    </xf>
    <xf numFmtId="9" fontId="6" fillId="13" borderId="10" xfId="1" applyFont="1" applyFill="1" applyBorder="1" applyAlignment="1" applyProtection="1">
      <alignment horizontal="center" vertical="center"/>
    </xf>
    <xf numFmtId="0" fontId="6" fillId="0" borderId="81" xfId="0" applyFont="1" applyFill="1" applyBorder="1" applyAlignment="1" applyProtection="1">
      <alignment horizontal="center" vertical="center" wrapText="1"/>
    </xf>
    <xf numFmtId="0" fontId="6" fillId="0" borderId="86" xfId="0" applyFont="1" applyFill="1" applyBorder="1" applyProtection="1"/>
    <xf numFmtId="0" fontId="6" fillId="0" borderId="82" xfId="0" applyFont="1" applyFill="1" applyBorder="1" applyAlignment="1" applyProtection="1">
      <alignment vertical="center"/>
    </xf>
    <xf numFmtId="0" fontId="5" fillId="0" borderId="82" xfId="0" applyFont="1" applyFill="1" applyBorder="1" applyAlignment="1" applyProtection="1">
      <alignment horizontal="center" vertical="center" wrapText="1"/>
    </xf>
    <xf numFmtId="0" fontId="15" fillId="0" borderId="0" xfId="0" applyFont="1" applyFill="1" applyAlignment="1">
      <alignment horizontal="left" vertical="center" wrapText="1"/>
    </xf>
    <xf numFmtId="0" fontId="10" fillId="0" borderId="40"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5" fillId="15" borderId="6" xfId="0" applyFont="1" applyFill="1" applyBorder="1" applyAlignment="1" applyProtection="1">
      <alignment horizontal="center" vertical="center" wrapText="1"/>
    </xf>
    <xf numFmtId="15" fontId="15" fillId="0" borderId="81" xfId="0" applyNumberFormat="1" applyFont="1" applyFill="1" applyBorder="1" applyAlignment="1" applyProtection="1">
      <alignment horizontal="center" vertical="center" wrapText="1"/>
    </xf>
    <xf numFmtId="0" fontId="15" fillId="0" borderId="82" xfId="0" applyFont="1" applyFill="1" applyBorder="1" applyAlignment="1" applyProtection="1">
      <alignment horizontal="center" vertical="center" wrapText="1"/>
    </xf>
    <xf numFmtId="0" fontId="15" fillId="0" borderId="87" xfId="0" applyFont="1" applyFill="1" applyBorder="1" applyAlignment="1" applyProtection="1">
      <alignment horizontal="justify" vertical="center" wrapText="1"/>
    </xf>
    <xf numFmtId="15" fontId="15" fillId="0" borderId="89" xfId="0" applyNumberFormat="1" applyFont="1" applyFill="1" applyBorder="1" applyAlignment="1" applyProtection="1">
      <alignment horizontal="center" vertical="center" wrapText="1"/>
    </xf>
    <xf numFmtId="0" fontId="15" fillId="0" borderId="90" xfId="0" applyFont="1" applyFill="1" applyBorder="1" applyAlignment="1" applyProtection="1">
      <alignment horizontal="center" vertical="center" wrapText="1"/>
    </xf>
    <xf numFmtId="0" fontId="15" fillId="0" borderId="95" xfId="0" applyFont="1" applyFill="1" applyBorder="1" applyAlignment="1" applyProtection="1">
      <alignment horizontal="justify" vertical="center" wrapText="1"/>
    </xf>
    <xf numFmtId="15" fontId="15" fillId="0" borderId="63" xfId="0" applyNumberFormat="1" applyFont="1" applyFill="1" applyBorder="1" applyAlignment="1" applyProtection="1">
      <alignment horizontal="center" vertical="center" wrapText="1"/>
    </xf>
    <xf numFmtId="0" fontId="15" fillId="0" borderId="64" xfId="0" applyFont="1" applyFill="1" applyBorder="1" applyAlignment="1" applyProtection="1">
      <alignment horizontal="justify" vertical="center" wrapText="1"/>
    </xf>
    <xf numFmtId="0" fontId="15" fillId="0" borderId="64" xfId="0" applyFont="1" applyFill="1" applyBorder="1" applyAlignment="1" applyProtection="1">
      <alignment horizontal="center" vertical="center" wrapText="1"/>
    </xf>
    <xf numFmtId="0" fontId="15" fillId="0" borderId="69" xfId="0" applyFont="1" applyFill="1" applyBorder="1" applyAlignment="1" applyProtection="1">
      <alignment horizontal="justify" vertical="center" wrapText="1"/>
    </xf>
    <xf numFmtId="0" fontId="28" fillId="0" borderId="1" xfId="0" applyFont="1" applyBorder="1" applyAlignment="1" applyProtection="1">
      <alignment horizontal="center" vertical="center" wrapText="1"/>
    </xf>
    <xf numFmtId="0" fontId="10" fillId="0" borderId="41" xfId="0" applyFont="1" applyFill="1" applyBorder="1" applyAlignment="1">
      <alignment horizontal="center" vertical="center" wrapText="1"/>
    </xf>
    <xf numFmtId="15" fontId="10" fillId="0" borderId="41" xfId="0" applyNumberFormat="1"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5" fillId="0" borderId="1" xfId="0" applyFont="1" applyBorder="1" applyProtection="1"/>
    <xf numFmtId="0" fontId="10" fillId="0" borderId="71" xfId="0" applyFont="1" applyFill="1" applyBorder="1" applyAlignment="1">
      <alignment horizontal="center" vertical="center" wrapText="1"/>
    </xf>
    <xf numFmtId="15" fontId="10" fillId="0" borderId="71" xfId="0" applyNumberFormat="1"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5" fillId="0" borderId="71" xfId="0" applyFont="1" applyBorder="1" applyProtection="1"/>
    <xf numFmtId="0" fontId="15" fillId="0" borderId="1" xfId="0" applyFont="1" applyBorder="1" applyAlignment="1" applyProtection="1">
      <alignment horizontal="left" vertical="center" wrapText="1"/>
    </xf>
    <xf numFmtId="0" fontId="10" fillId="0" borderId="73" xfId="0" applyFont="1" applyFill="1" applyBorder="1" applyAlignment="1">
      <alignment horizontal="center" vertical="center" wrapText="1"/>
    </xf>
    <xf numFmtId="15" fontId="10" fillId="0" borderId="73" xfId="0" applyNumberFormat="1"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5" fillId="0" borderId="73" xfId="0" applyFont="1" applyBorder="1" applyProtection="1"/>
    <xf numFmtId="15" fontId="10" fillId="0" borderId="39" xfId="0" applyNumberFormat="1" applyFont="1" applyFill="1" applyBorder="1" applyAlignment="1">
      <alignment horizontal="center" vertical="center" wrapText="1"/>
    </xf>
    <xf numFmtId="0" fontId="10" fillId="0" borderId="39" xfId="0" applyFont="1" applyFill="1" applyBorder="1" applyAlignment="1">
      <alignment horizontal="justify" vertical="center" wrapText="1"/>
    </xf>
    <xf numFmtId="0" fontId="10" fillId="0" borderId="46" xfId="0" applyFont="1" applyFill="1" applyBorder="1" applyAlignment="1">
      <alignment horizontal="center" vertical="center" wrapText="1"/>
    </xf>
    <xf numFmtId="0" fontId="10" fillId="0" borderId="55" xfId="0" applyFont="1" applyFill="1" applyBorder="1" applyAlignment="1">
      <alignment horizontal="center" vertical="center" wrapText="1"/>
    </xf>
    <xf numFmtId="164" fontId="10" fillId="0" borderId="39" xfId="0" applyNumberFormat="1"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5" fillId="0" borderId="10" xfId="0" applyFont="1" applyFill="1" applyBorder="1" applyAlignment="1" applyProtection="1">
      <alignment horizontal="justify" vertical="center" wrapText="1"/>
    </xf>
    <xf numFmtId="0" fontId="15" fillId="0" borderId="12" xfId="0" applyFont="1" applyFill="1" applyBorder="1" applyAlignment="1" applyProtection="1">
      <alignment horizontal="center" vertical="center" wrapText="1"/>
    </xf>
    <xf numFmtId="0" fontId="10" fillId="0" borderId="40" xfId="0" applyFont="1" applyFill="1" applyBorder="1" applyAlignment="1">
      <alignment horizontal="justify" vertical="center" wrapText="1"/>
    </xf>
    <xf numFmtId="0" fontId="10" fillId="0" borderId="57" xfId="0" applyFont="1" applyFill="1" applyBorder="1" applyAlignment="1">
      <alignment horizontal="center" vertical="center" wrapText="1"/>
    </xf>
    <xf numFmtId="15" fontId="10" fillId="0" borderId="43" xfId="0" applyNumberFormat="1" applyFont="1" applyFill="1" applyBorder="1" applyAlignment="1">
      <alignment horizontal="center" vertical="center" wrapText="1"/>
    </xf>
    <xf numFmtId="0" fontId="10" fillId="0" borderId="42" xfId="0" applyFont="1" applyFill="1" applyBorder="1" applyAlignment="1">
      <alignment horizontal="justify" vertical="center" wrapText="1"/>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164" fontId="10" fillId="0" borderId="43" xfId="0" applyNumberFormat="1"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justify" vertical="center" wrapText="1"/>
    </xf>
    <xf numFmtId="0" fontId="10" fillId="0" borderId="102"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15" fillId="0" borderId="41" xfId="0" applyFont="1" applyFill="1" applyBorder="1" applyProtection="1"/>
    <xf numFmtId="0" fontId="16" fillId="0" borderId="90" xfId="0" applyFont="1" applyFill="1" applyBorder="1" applyAlignment="1" applyProtection="1">
      <alignment horizontal="justify" vertical="center" wrapText="1"/>
    </xf>
    <xf numFmtId="0" fontId="15" fillId="0" borderId="1" xfId="0" applyFont="1" applyFill="1" applyBorder="1" applyAlignment="1" applyProtection="1">
      <alignment vertical="center" wrapText="1"/>
    </xf>
    <xf numFmtId="0" fontId="15" fillId="0" borderId="41" xfId="0" applyFont="1" applyBorder="1" applyAlignment="1" applyProtection="1">
      <alignment horizontal="center"/>
    </xf>
    <xf numFmtId="0" fontId="15" fillId="0" borderId="41" xfId="0" applyFont="1" applyFill="1" applyBorder="1" applyAlignment="1" applyProtection="1">
      <alignment horizontal="center"/>
    </xf>
    <xf numFmtId="0" fontId="15" fillId="0" borderId="41" xfId="0" applyFont="1" applyBorder="1" applyAlignment="1" applyProtection="1">
      <alignment horizontal="center" vertical="center"/>
    </xf>
    <xf numFmtId="0" fontId="15" fillId="0" borderId="127" xfId="0" applyFont="1" applyFill="1" applyBorder="1" applyAlignment="1">
      <alignment horizontal="left" vertical="center" wrapText="1"/>
    </xf>
    <xf numFmtId="15" fontId="15" fillId="0" borderId="16" xfId="0" applyNumberFormat="1" applyFont="1" applyFill="1" applyBorder="1" applyAlignment="1" applyProtection="1">
      <alignment horizontal="center" vertical="center" wrapText="1"/>
    </xf>
    <xf numFmtId="15" fontId="15" fillId="0" borderId="44" xfId="0" applyNumberFormat="1" applyFont="1" applyFill="1" applyBorder="1" applyAlignment="1" applyProtection="1">
      <alignment horizontal="center" vertical="center" wrapText="1"/>
    </xf>
    <xf numFmtId="15" fontId="15" fillId="0" borderId="94" xfId="0" applyNumberFormat="1" applyFont="1" applyFill="1" applyBorder="1" applyAlignment="1" applyProtection="1">
      <alignment horizontal="center" vertical="center" wrapText="1"/>
    </xf>
    <xf numFmtId="15" fontId="10" fillId="0" borderId="44" xfId="0" applyNumberFormat="1" applyFont="1" applyFill="1" applyBorder="1" applyAlignment="1">
      <alignment horizontal="center" vertical="center" wrapText="1"/>
    </xf>
    <xf numFmtId="0" fontId="6" fillId="0" borderId="128" xfId="0" applyFont="1" applyBorder="1" applyAlignment="1" applyProtection="1">
      <alignment horizontal="center" vertical="center"/>
    </xf>
    <xf numFmtId="0" fontId="6" fillId="0" borderId="129" xfId="0" applyFont="1" applyBorder="1" applyAlignment="1" applyProtection="1">
      <alignment horizontal="center" vertical="center"/>
    </xf>
    <xf numFmtId="0" fontId="6" fillId="0" borderId="129" xfId="0" applyFont="1" applyBorder="1" applyProtection="1"/>
    <xf numFmtId="0" fontId="6" fillId="0" borderId="130" xfId="0" applyFont="1" applyBorder="1" applyProtection="1"/>
    <xf numFmtId="0" fontId="6" fillId="0" borderId="131" xfId="0" applyFont="1" applyBorder="1" applyProtection="1"/>
    <xf numFmtId="0" fontId="6" fillId="0" borderId="132" xfId="0" applyFont="1" applyBorder="1" applyProtection="1"/>
    <xf numFmtId="0" fontId="6" fillId="0" borderId="131" xfId="0" applyFont="1" applyFill="1" applyBorder="1" applyProtection="1"/>
    <xf numFmtId="0" fontId="15" fillId="0" borderId="133" xfId="0" applyFont="1" applyFill="1" applyBorder="1" applyAlignment="1" applyProtection="1">
      <alignment horizontal="justify" vertical="center" wrapText="1"/>
    </xf>
    <xf numFmtId="0" fontId="26" fillId="0" borderId="1" xfId="0" applyFont="1" applyFill="1" applyBorder="1" applyAlignment="1" applyProtection="1">
      <alignment horizontal="center" vertical="center"/>
    </xf>
    <xf numFmtId="0" fontId="15" fillId="0" borderId="87" xfId="0" applyFont="1" applyFill="1" applyBorder="1" applyAlignment="1" applyProtection="1">
      <alignment horizontal="center" vertical="center" wrapText="1"/>
    </xf>
    <xf numFmtId="15" fontId="15" fillId="0" borderId="76" xfId="0" applyNumberFormat="1" applyFont="1" applyFill="1" applyBorder="1" applyAlignment="1" applyProtection="1">
      <alignment horizontal="center" vertical="center" wrapText="1"/>
    </xf>
    <xf numFmtId="0" fontId="10" fillId="0" borderId="134" xfId="0" applyFont="1" applyFill="1" applyBorder="1" applyAlignment="1">
      <alignment horizontal="center" vertical="center" wrapText="1"/>
    </xf>
    <xf numFmtId="164" fontId="10" fillId="0" borderId="134" xfId="0" applyNumberFormat="1" applyFont="1" applyFill="1" applyBorder="1" applyAlignment="1">
      <alignment horizontal="center" vertical="center" wrapText="1"/>
    </xf>
    <xf numFmtId="15" fontId="10" fillId="0" borderId="134" xfId="0" applyNumberFormat="1" applyFont="1" applyFill="1" applyBorder="1" applyAlignment="1">
      <alignment horizontal="center" vertical="center" wrapText="1"/>
    </xf>
    <xf numFmtId="0" fontId="10" fillId="0" borderId="135" xfId="0" applyFont="1" applyFill="1" applyBorder="1" applyAlignment="1">
      <alignment horizontal="center" vertical="center" wrapText="1"/>
    </xf>
    <xf numFmtId="0" fontId="6" fillId="0" borderId="136" xfId="0" applyFont="1" applyBorder="1" applyProtection="1"/>
    <xf numFmtId="0" fontId="6" fillId="0" borderId="137" xfId="0" applyFont="1" applyBorder="1" applyAlignment="1" applyProtection="1">
      <alignment vertical="center"/>
    </xf>
    <xf numFmtId="164" fontId="6" fillId="0" borderId="137" xfId="0" applyNumberFormat="1" applyFont="1" applyFill="1" applyBorder="1" applyAlignment="1" applyProtection="1">
      <alignment horizontal="center" vertical="center" wrapText="1"/>
    </xf>
    <xf numFmtId="0" fontId="5" fillId="0" borderId="137" xfId="0" applyFont="1" applyBorder="1" applyAlignment="1" applyProtection="1">
      <alignment horizontal="center" vertical="center" wrapText="1"/>
    </xf>
    <xf numFmtId="0" fontId="6" fillId="0" borderId="127" xfId="0" applyFont="1" applyBorder="1" applyProtection="1"/>
    <xf numFmtId="0" fontId="15" fillId="0" borderId="137" xfId="0" applyFont="1" applyFill="1" applyBorder="1" applyAlignment="1" applyProtection="1">
      <alignment horizontal="justify" vertical="center" wrapText="1"/>
    </xf>
    <xf numFmtId="2" fontId="6" fillId="0" borderId="71" xfId="0" applyNumberFormat="1" applyFont="1" applyFill="1" applyBorder="1" applyAlignment="1" applyProtection="1">
      <alignment horizontal="center" vertical="center" wrapText="1"/>
    </xf>
    <xf numFmtId="164" fontId="6" fillId="0" borderId="71" xfId="0" applyNumberFormat="1" applyFont="1" applyFill="1" applyBorder="1" applyAlignment="1" applyProtection="1">
      <alignment horizontal="center" vertical="center" wrapText="1"/>
    </xf>
    <xf numFmtId="9" fontId="6" fillId="0" borderId="71" xfId="1" applyFont="1" applyBorder="1" applyAlignment="1" applyProtection="1">
      <alignment horizontal="center" vertical="center" wrapText="1"/>
    </xf>
    <xf numFmtId="0" fontId="6" fillId="0" borderId="138" xfId="0" applyFont="1" applyBorder="1" applyAlignment="1" applyProtection="1">
      <alignment horizontal="center" vertical="center" wrapText="1"/>
    </xf>
    <xf numFmtId="15" fontId="10" fillId="0" borderId="139" xfId="0" applyNumberFormat="1" applyFont="1" applyFill="1" applyBorder="1" applyAlignment="1">
      <alignment horizontal="center" vertical="center" wrapText="1"/>
    </xf>
    <xf numFmtId="0" fontId="10" fillId="0" borderId="139" xfId="0" applyFont="1" applyFill="1" applyBorder="1" applyAlignment="1">
      <alignment horizontal="center" vertical="center" wrapText="1"/>
    </xf>
    <xf numFmtId="0" fontId="10" fillId="0" borderId="139" xfId="0" applyFont="1" applyFill="1" applyBorder="1" applyAlignment="1">
      <alignment horizontal="justify" vertical="center" wrapText="1"/>
    </xf>
    <xf numFmtId="0" fontId="10" fillId="0" borderId="140" xfId="0" applyFont="1" applyFill="1" applyBorder="1" applyAlignment="1">
      <alignment horizontal="center" vertical="center" wrapText="1"/>
    </xf>
    <xf numFmtId="0" fontId="10" fillId="0" borderId="141" xfId="0" applyFont="1" applyFill="1" applyBorder="1" applyAlignment="1">
      <alignment horizontal="center" vertical="center" wrapText="1"/>
    </xf>
    <xf numFmtId="164" fontId="10" fillId="0" borderId="139" xfId="0" applyNumberFormat="1" applyFont="1" applyFill="1" applyBorder="1" applyAlignment="1">
      <alignment horizontal="center" vertical="center" wrapText="1"/>
    </xf>
    <xf numFmtId="0" fontId="10" fillId="0" borderId="142" xfId="0" applyFont="1" applyFill="1" applyBorder="1" applyAlignment="1">
      <alignment horizontal="center" vertical="center" wrapText="1"/>
    </xf>
    <xf numFmtId="0" fontId="6" fillId="0" borderId="143" xfId="0" applyFont="1" applyBorder="1" applyProtection="1"/>
    <xf numFmtId="0" fontId="6" fillId="0" borderId="144" xfId="0" applyFont="1" applyBorder="1" applyAlignment="1" applyProtection="1">
      <alignment vertical="center"/>
    </xf>
    <xf numFmtId="164" fontId="6" fillId="0" borderId="144" xfId="0" applyNumberFormat="1" applyFont="1" applyFill="1" applyBorder="1" applyAlignment="1" applyProtection="1">
      <alignment horizontal="center" vertical="center" wrapText="1"/>
    </xf>
    <xf numFmtId="0" fontId="5" fillId="0" borderId="144" xfId="0" applyFont="1" applyBorder="1" applyAlignment="1" applyProtection="1">
      <alignment horizontal="center" vertical="center" wrapText="1"/>
    </xf>
    <xf numFmtId="15" fontId="15" fillId="0" borderId="143" xfId="0" applyNumberFormat="1" applyFont="1" applyFill="1" applyBorder="1" applyAlignment="1" applyProtection="1">
      <alignment horizontal="center" vertical="center" wrapText="1"/>
    </xf>
    <xf numFmtId="0" fontId="15" fillId="0" borderId="145"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15" fillId="0" borderId="147" xfId="0" applyFont="1" applyFill="1" applyBorder="1" applyAlignment="1" applyProtection="1">
      <alignment horizontal="center" vertical="center" wrapText="1"/>
    </xf>
    <xf numFmtId="0" fontId="21" fillId="0" borderId="1" xfId="0" applyFont="1" applyFill="1" applyBorder="1" applyAlignment="1" applyProtection="1">
      <alignment horizontal="justify" vertical="center" wrapText="1"/>
    </xf>
    <xf numFmtId="0" fontId="15" fillId="0" borderId="144" xfId="0" applyFont="1" applyFill="1" applyBorder="1" applyAlignment="1" applyProtection="1">
      <alignment horizontal="justify" vertical="center" wrapText="1"/>
    </xf>
    <xf numFmtId="2" fontId="6" fillId="0" borderId="1" xfId="0" applyNumberFormat="1" applyFont="1" applyFill="1" applyBorder="1" applyAlignment="1" applyProtection="1">
      <alignment horizontal="center" vertical="center" wrapText="1"/>
      <protection hidden="1"/>
    </xf>
    <xf numFmtId="164" fontId="6" fillId="0" borderId="1" xfId="0" applyNumberFormat="1" applyFont="1" applyFill="1" applyBorder="1" applyAlignment="1" applyProtection="1">
      <alignment horizontal="center" vertical="center" wrapText="1"/>
      <protection hidden="1"/>
    </xf>
    <xf numFmtId="9" fontId="6" fillId="0" borderId="1" xfId="1" applyFont="1" applyBorder="1" applyAlignment="1" applyProtection="1">
      <alignment horizontal="center" vertical="center"/>
      <protection hidden="1"/>
    </xf>
    <xf numFmtId="9" fontId="6" fillId="0" borderId="1" xfId="1" applyFont="1" applyBorder="1" applyAlignment="1" applyProtection="1">
      <alignment horizontal="center" vertical="center" wrapText="1"/>
      <protection hidden="1"/>
    </xf>
    <xf numFmtId="9" fontId="6" fillId="25" borderId="1" xfId="1" applyFont="1" applyFill="1" applyBorder="1" applyAlignment="1" applyProtection="1">
      <alignment horizontal="center" vertical="center" wrapText="1"/>
      <protection hidden="1"/>
    </xf>
    <xf numFmtId="9" fontId="6" fillId="0" borderId="1" xfId="1"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15" fillId="0" borderId="38" xfId="0" applyFont="1" applyFill="1" applyBorder="1" applyAlignment="1" applyProtection="1">
      <alignment horizontal="center" vertical="center" wrapText="1"/>
      <protection hidden="1"/>
    </xf>
    <xf numFmtId="0" fontId="15" fillId="0" borderId="146"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6" borderId="117" xfId="0" applyFont="1" applyFill="1" applyBorder="1" applyAlignment="1" applyProtection="1">
      <alignment horizontal="center" vertical="center" wrapText="1"/>
    </xf>
    <xf numFmtId="0" fontId="5" fillId="6" borderId="118" xfId="0" applyFont="1" applyFill="1" applyBorder="1" applyAlignment="1" applyProtection="1">
      <alignment horizontal="center" vertical="center" wrapText="1"/>
    </xf>
    <xf numFmtId="0" fontId="6" fillId="0" borderId="111" xfId="0" applyFont="1" applyBorder="1" applyAlignment="1" applyProtection="1">
      <alignment horizontal="center"/>
    </xf>
    <xf numFmtId="0" fontId="6" fillId="0" borderId="25" xfId="0" applyFont="1" applyBorder="1" applyAlignment="1" applyProtection="1">
      <alignment horizontal="center"/>
    </xf>
    <xf numFmtId="0" fontId="6" fillId="0" borderId="112" xfId="0" applyFont="1" applyBorder="1" applyAlignment="1" applyProtection="1">
      <alignment horizontal="center"/>
    </xf>
    <xf numFmtId="0" fontId="6" fillId="0" borderId="0" xfId="0" applyFont="1" applyBorder="1" applyAlignment="1" applyProtection="1">
      <alignment horizontal="center"/>
    </xf>
    <xf numFmtId="0" fontId="6" fillId="0" borderId="113" xfId="0" applyFont="1" applyBorder="1" applyAlignment="1" applyProtection="1">
      <alignment horizontal="center"/>
    </xf>
    <xf numFmtId="0" fontId="6" fillId="0" borderId="27" xfId="0" applyFont="1" applyBorder="1" applyAlignment="1" applyProtection="1">
      <alignment horizontal="center"/>
    </xf>
    <xf numFmtId="0" fontId="5" fillId="6" borderId="114" xfId="0" applyFont="1" applyFill="1" applyBorder="1" applyAlignment="1" applyProtection="1">
      <alignment horizontal="center" vertical="center" wrapText="1"/>
    </xf>
    <xf numFmtId="0" fontId="5" fillId="6" borderId="51" xfId="0" applyFont="1" applyFill="1" applyBorder="1" applyAlignment="1" applyProtection="1">
      <alignment horizontal="center" vertical="center" wrapText="1"/>
    </xf>
    <xf numFmtId="0" fontId="25" fillId="0" borderId="103" xfId="0" applyFont="1" applyBorder="1" applyAlignment="1" applyProtection="1">
      <alignment horizontal="center" vertical="center"/>
    </xf>
    <xf numFmtId="0" fontId="25" fillId="0" borderId="104" xfId="0" applyFont="1" applyBorder="1" applyAlignment="1" applyProtection="1">
      <alignment horizontal="center" vertical="center"/>
    </xf>
    <xf numFmtId="0" fontId="25" fillId="0" borderId="104" xfId="0" applyFont="1" applyBorder="1" applyAlignment="1" applyProtection="1">
      <alignment horizontal="center" vertical="center" wrapText="1"/>
    </xf>
    <xf numFmtId="0" fontId="25" fillId="0" borderId="105" xfId="0" applyFont="1" applyBorder="1" applyAlignment="1" applyProtection="1">
      <alignment horizontal="center" vertical="center"/>
    </xf>
    <xf numFmtId="0" fontId="9" fillId="0" borderId="0" xfId="0" applyFont="1" applyBorder="1" applyAlignment="1" applyProtection="1">
      <alignment horizontal="center" vertical="center"/>
    </xf>
    <xf numFmtId="0" fontId="25" fillId="0" borderId="103" xfId="0" applyFont="1" applyBorder="1" applyAlignment="1" applyProtection="1">
      <alignment horizontal="center" vertical="center" wrapText="1"/>
    </xf>
    <xf numFmtId="0" fontId="25" fillId="0" borderId="8"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0" xfId="0" applyFont="1" applyBorder="1" applyAlignment="1" applyProtection="1">
      <alignment horizontal="center" vertical="center" wrapText="1"/>
    </xf>
    <xf numFmtId="0" fontId="25" fillId="0" borderId="106" xfId="0" applyFont="1" applyBorder="1" applyAlignment="1" applyProtection="1">
      <alignment horizontal="center" vertical="center"/>
    </xf>
    <xf numFmtId="0" fontId="25" fillId="0" borderId="8" xfId="0" applyFont="1" applyBorder="1" applyAlignment="1" applyProtection="1">
      <alignment horizontal="center" vertical="center" wrapText="1"/>
    </xf>
    <xf numFmtId="0" fontId="25" fillId="0" borderId="107" xfId="0" applyFont="1" applyBorder="1" applyAlignment="1" applyProtection="1">
      <alignment horizontal="center" vertical="center"/>
    </xf>
    <xf numFmtId="0" fontId="25" fillId="0" borderId="108" xfId="0" applyFont="1" applyBorder="1" applyAlignment="1" applyProtection="1">
      <alignment horizontal="center" vertical="center"/>
    </xf>
    <xf numFmtId="0" fontId="25" fillId="0" borderId="108" xfId="0" applyFont="1" applyBorder="1" applyAlignment="1" applyProtection="1">
      <alignment horizontal="center" vertical="center" wrapText="1"/>
    </xf>
    <xf numFmtId="0" fontId="25" fillId="0" borderId="109" xfId="0" applyFont="1" applyBorder="1" applyAlignment="1" applyProtection="1">
      <alignment horizontal="center" vertical="center"/>
    </xf>
    <xf numFmtId="0" fontId="25" fillId="0" borderId="107" xfId="0" applyFont="1" applyBorder="1" applyAlignment="1" applyProtection="1">
      <alignment horizontal="center" vertical="center" wrapText="1"/>
    </xf>
    <xf numFmtId="0" fontId="5" fillId="15" borderId="6" xfId="0" applyFont="1" applyFill="1" applyBorder="1" applyAlignment="1" applyProtection="1">
      <alignment horizontal="center" vertical="center" wrapText="1"/>
    </xf>
    <xf numFmtId="0" fontId="5" fillId="15" borderId="5" xfId="0" applyFont="1" applyFill="1" applyBorder="1" applyAlignment="1" applyProtection="1">
      <alignment horizontal="center" vertical="center" wrapText="1"/>
    </xf>
    <xf numFmtId="0" fontId="5" fillId="6" borderId="121" xfId="0" applyFont="1" applyFill="1" applyBorder="1" applyAlignment="1" applyProtection="1">
      <alignment horizontal="center" vertical="center" wrapText="1"/>
    </xf>
    <xf numFmtId="0" fontId="5" fillId="6" borderId="52" xfId="0" applyFont="1" applyFill="1" applyBorder="1" applyAlignment="1" applyProtection="1">
      <alignment horizontal="center" vertical="center" wrapText="1"/>
    </xf>
    <xf numFmtId="0" fontId="5" fillId="6" borderId="119" xfId="0" applyFont="1" applyFill="1" applyBorder="1" applyAlignment="1" applyProtection="1">
      <alignment horizontal="center" vertical="center" wrapText="1"/>
    </xf>
    <xf numFmtId="0" fontId="5" fillId="6" borderId="120"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15" borderId="122" xfId="0" applyFont="1" applyFill="1" applyBorder="1" applyAlignment="1" applyProtection="1">
      <alignment horizontal="center" vertical="center" wrapText="1"/>
    </xf>
    <xf numFmtId="0" fontId="5" fillId="15" borderId="18" xfId="0" applyFont="1" applyFill="1" applyBorder="1" applyAlignment="1" applyProtection="1">
      <alignment horizontal="center" vertical="center" wrapText="1"/>
    </xf>
    <xf numFmtId="0" fontId="7" fillId="18" borderId="23" xfId="0" applyFont="1" applyFill="1" applyBorder="1" applyAlignment="1" applyProtection="1">
      <alignment horizontal="center" vertical="center" wrapText="1"/>
    </xf>
    <xf numFmtId="0" fontId="7" fillId="18" borderId="24" xfId="0" applyFont="1" applyFill="1" applyBorder="1" applyAlignment="1" applyProtection="1">
      <alignment horizontal="center" vertical="center" wrapText="1"/>
    </xf>
    <xf numFmtId="0" fontId="5" fillId="3" borderId="110"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22" fillId="0" borderId="26" xfId="0" applyFont="1" applyBorder="1" applyAlignment="1" applyProtection="1">
      <alignment horizontal="left" vertical="center"/>
      <protection hidden="1"/>
    </xf>
    <xf numFmtId="0" fontId="22" fillId="0" borderId="29" xfId="0" applyFont="1" applyBorder="1" applyAlignment="1" applyProtection="1">
      <alignment horizontal="left" vertical="center"/>
      <protection hidden="1"/>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1" xfId="0" applyFont="1" applyBorder="1" applyAlignment="1" applyProtection="1">
      <alignment horizontal="center" vertical="center"/>
    </xf>
    <xf numFmtId="0" fontId="22" fillId="0" borderId="3" xfId="0" applyFont="1" applyFill="1" applyBorder="1" applyAlignment="1" applyProtection="1">
      <alignment horizontal="left" vertical="center"/>
      <protection hidden="1"/>
    </xf>
    <xf numFmtId="0" fontId="22" fillId="0" borderId="30" xfId="0" applyFont="1" applyFill="1" applyBorder="1" applyAlignment="1" applyProtection="1">
      <alignment horizontal="left" vertical="center"/>
      <protection hidden="1"/>
    </xf>
    <xf numFmtId="0" fontId="22" fillId="0" borderId="28"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7" fillId="19" borderId="32" xfId="0" applyFont="1" applyFill="1" applyBorder="1" applyAlignment="1" applyProtection="1">
      <alignment horizontal="center" vertical="center"/>
    </xf>
    <xf numFmtId="0" fontId="7" fillId="19" borderId="33" xfId="0" applyFont="1" applyFill="1" applyBorder="1" applyAlignment="1" applyProtection="1">
      <alignment horizontal="center" vertical="center"/>
    </xf>
    <xf numFmtId="0" fontId="7" fillId="19" borderId="34" xfId="0" applyFont="1" applyFill="1" applyBorder="1" applyAlignment="1" applyProtection="1">
      <alignment horizontal="center" vertical="center"/>
    </xf>
    <xf numFmtId="0" fontId="5" fillId="22" borderId="6" xfId="0" applyFont="1" applyFill="1" applyBorder="1" applyAlignment="1" applyProtection="1">
      <alignment horizontal="center" vertical="center" wrapText="1"/>
    </xf>
    <xf numFmtId="0" fontId="5" fillId="22" borderId="5" xfId="0" applyFont="1" applyFill="1" applyBorder="1" applyAlignment="1" applyProtection="1">
      <alignment horizontal="center" vertical="center" wrapText="1"/>
    </xf>
    <xf numFmtId="0" fontId="5" fillId="22" borderId="122" xfId="0" applyFont="1" applyFill="1" applyBorder="1" applyAlignment="1" applyProtection="1">
      <alignment horizontal="center" vertical="center" wrapText="1"/>
    </xf>
    <xf numFmtId="0" fontId="5" fillId="22" borderId="18" xfId="0" applyFont="1" applyFill="1" applyBorder="1" applyAlignment="1" applyProtection="1">
      <alignment horizontal="center" vertical="center" wrapText="1"/>
    </xf>
    <xf numFmtId="0" fontId="5" fillId="16" borderId="37" xfId="0" applyFont="1" applyFill="1" applyBorder="1" applyAlignment="1" applyProtection="1">
      <alignment horizontal="center" vertical="center" wrapText="1"/>
    </xf>
    <xf numFmtId="0" fontId="5" fillId="16" borderId="20" xfId="0" applyFont="1" applyFill="1" applyBorder="1" applyAlignment="1" applyProtection="1">
      <alignment horizontal="center" vertical="center" wrapText="1"/>
    </xf>
    <xf numFmtId="0" fontId="5" fillId="16" borderId="35" xfId="0" applyFont="1" applyFill="1" applyBorder="1" applyAlignment="1" applyProtection="1">
      <alignment horizontal="center" vertical="center" wrapText="1"/>
    </xf>
    <xf numFmtId="0" fontId="5" fillId="16" borderId="19" xfId="0" applyFont="1" applyFill="1" applyBorder="1" applyAlignment="1" applyProtection="1">
      <alignment horizontal="center" vertical="center" wrapText="1"/>
    </xf>
    <xf numFmtId="0" fontId="5" fillId="16" borderId="36" xfId="0" applyFont="1" applyFill="1" applyBorder="1" applyAlignment="1" applyProtection="1">
      <alignment horizontal="center" vertical="center" wrapText="1"/>
    </xf>
    <xf numFmtId="0" fontId="5" fillId="16" borderId="4" xfId="0" applyFont="1" applyFill="1" applyBorder="1" applyAlignment="1" applyProtection="1">
      <alignment horizontal="center" vertical="center" wrapText="1"/>
    </xf>
    <xf numFmtId="0" fontId="7" fillId="17" borderId="48" xfId="0" applyFont="1" applyFill="1" applyBorder="1" applyAlignment="1" applyProtection="1">
      <alignment horizontal="center" vertical="center" wrapText="1"/>
    </xf>
    <xf numFmtId="0" fontId="7" fillId="17" borderId="49" xfId="0" applyFont="1" applyFill="1" applyBorder="1" applyAlignment="1" applyProtection="1">
      <alignment horizontal="center" vertical="center" wrapText="1"/>
    </xf>
    <xf numFmtId="0" fontId="7" fillId="17" borderId="50" xfId="0" applyFont="1" applyFill="1" applyBorder="1" applyAlignment="1" applyProtection="1">
      <alignment horizontal="center" vertical="center" wrapText="1"/>
    </xf>
    <xf numFmtId="0" fontId="5" fillId="22" borderId="110" xfId="0" applyFont="1" applyFill="1" applyBorder="1" applyAlignment="1" applyProtection="1">
      <alignment horizontal="center" vertical="center" wrapText="1"/>
    </xf>
    <xf numFmtId="0" fontId="5" fillId="22" borderId="17" xfId="0" applyFont="1" applyFill="1" applyBorder="1" applyAlignment="1" applyProtection="1">
      <alignment horizontal="center" vertical="center" wrapText="1"/>
    </xf>
    <xf numFmtId="0" fontId="7" fillId="21" borderId="24" xfId="0" applyFont="1" applyFill="1" applyBorder="1" applyAlignment="1" applyProtection="1">
      <alignment horizontal="center" vertical="center" wrapText="1"/>
    </xf>
    <xf numFmtId="0" fontId="7" fillId="21" borderId="123" xfId="0" applyFont="1" applyFill="1" applyBorder="1" applyAlignment="1" applyProtection="1">
      <alignment horizontal="center" vertical="center" wrapText="1"/>
    </xf>
    <xf numFmtId="0" fontId="5" fillId="6" borderId="115" xfId="0" applyFont="1" applyFill="1" applyBorder="1" applyAlignment="1" applyProtection="1">
      <alignment horizontal="center" vertical="center" wrapText="1"/>
    </xf>
    <xf numFmtId="0" fontId="5" fillId="6" borderId="116" xfId="0" applyFont="1" applyFill="1" applyBorder="1" applyAlignment="1" applyProtection="1">
      <alignment horizontal="center" vertical="center" wrapText="1"/>
    </xf>
    <xf numFmtId="0" fontId="5" fillId="15" borderId="114" xfId="0" applyFont="1" applyFill="1" applyBorder="1" applyAlignment="1" applyProtection="1">
      <alignment horizontal="center" vertical="center" wrapText="1"/>
    </xf>
    <xf numFmtId="0" fontId="5" fillId="15" borderId="51" xfId="0" applyFont="1" applyFill="1" applyBorder="1" applyAlignment="1" applyProtection="1">
      <alignment horizontal="center" vertical="center" wrapText="1"/>
    </xf>
    <xf numFmtId="0" fontId="7" fillId="26" borderId="49" xfId="0" applyFont="1" applyFill="1" applyBorder="1" applyAlignment="1" applyProtection="1">
      <alignment horizontal="center" vertical="center" wrapText="1"/>
    </xf>
    <xf numFmtId="0" fontId="7" fillId="26" borderId="108" xfId="0" applyFont="1" applyFill="1" applyBorder="1" applyAlignment="1" applyProtection="1">
      <alignment horizontal="center" vertical="center" wrapText="1"/>
    </xf>
    <xf numFmtId="0" fontId="7" fillId="26" borderId="48" xfId="0" applyFont="1" applyFill="1" applyBorder="1" applyAlignment="1" applyProtection="1">
      <alignment horizontal="center" vertical="center" wrapText="1"/>
    </xf>
    <xf numFmtId="0" fontId="7" fillId="26" borderId="50" xfId="0" applyFont="1" applyFill="1" applyBorder="1" applyAlignment="1" applyProtection="1">
      <alignment horizontal="center" vertical="center" wrapText="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01">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343957</xdr:colOff>
      <xdr:row>0</xdr:row>
      <xdr:rowOff>129117</xdr:rowOff>
    </xdr:from>
    <xdr:to>
      <xdr:col>2</xdr:col>
      <xdr:colOff>428625</xdr:colOff>
      <xdr:row>3</xdr:row>
      <xdr:rowOff>104775</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957" y="129117"/>
          <a:ext cx="1570568" cy="775758"/>
        </a:xfrm>
        <a:prstGeom prst="rect">
          <a:avLst/>
        </a:prstGeom>
      </xdr:spPr>
    </xdr:pic>
    <xdr:clientData/>
  </xdr:twoCellAnchor>
  <xdr:twoCellAnchor editAs="oneCell">
    <xdr:from>
      <xdr:col>41</xdr:col>
      <xdr:colOff>38101</xdr:colOff>
      <xdr:row>0</xdr:row>
      <xdr:rowOff>137584</xdr:rowOff>
    </xdr:from>
    <xdr:to>
      <xdr:col>41</xdr:col>
      <xdr:colOff>1466851</xdr:colOff>
      <xdr:row>2</xdr:row>
      <xdr:rowOff>200025</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40476" y="137584"/>
          <a:ext cx="1428750" cy="595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gonzalezr\Downloads\Plan%20de%20mejoramiento%20Nuevos%20Negocios%20121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8\PM\PM_2018\I%20SEGUIMIENTO%202018\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PM/PM_2018/CCSE-FT-001%20DERECHOS%20DE%20AUT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8/PM/Matriz_PM_CIC%20Plane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moralesp\Downloads\CCSE-FT-001%20ADMIN.ACCIONES%20C.YP.-Sub.Admin%20Mayo3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PM/PM_2018/PM_Formulados_2018/CCSE-FT-001%20ADMINISTRACI&#211;N%20DE%20ACCIONES%20CORRECTIVAS,%20PREVENTIVAS%20Y%20DE%20MEJORAMIENTO_SG-SS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8/AUDITORIAS/6.%20INVENTARIOS/INFORMES/P.M/CCSE-FT-001%20P.M.%20DE%20S.A%20AUDITORIA%20INVENT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gonzalezr\Desktop\INVENT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 sheetId="1">
        <row r="28">
          <cell r="G28" t="str">
            <v>Gerencia General</v>
          </cell>
        </row>
      </sheetData>
      <sheetData sheetId="2"/>
      <sheetData sheetId="3">
        <row r="28">
          <cell r="G28" t="str">
            <v>Gerencia General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ow r="28">
          <cell r="G28" t="str">
            <v>Gerencia General</v>
          </cell>
        </row>
      </sheetData>
      <sheetData sheetId="1"/>
      <sheetData sheetId="2"/>
      <sheetData sheetId="3">
        <row r="28">
          <cell r="G28" t="str">
            <v>Gerencia General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ow r="2">
          <cell r="A2" t="str">
            <v>Planeación Estratégica (Estratégico)</v>
          </cell>
        </row>
      </sheetData>
      <sheetData sheetId="1">
        <row r="2">
          <cell r="A2" t="str">
            <v>Planeación Estratégica (Estratégico)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refreshError="1"/>
      <sheetData sheetId="1">
        <row r="2">
          <cell r="A2" t="str">
            <v>Planeación Estratégica (Estratégico)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172"/>
  <sheetViews>
    <sheetView tabSelected="1" topLeftCell="A5" zoomScaleNormal="100" workbookViewId="0">
      <selection activeCell="A10" sqref="A10"/>
    </sheetView>
  </sheetViews>
  <sheetFormatPr baseColWidth="10" defaultRowHeight="12.75" x14ac:dyDescent="0.2"/>
  <cols>
    <col min="1" max="1" width="10.85546875" style="41" customWidth="1"/>
    <col min="2" max="2" width="11.42578125" style="41" customWidth="1"/>
    <col min="3" max="3" width="13" style="41" customWidth="1"/>
    <col min="4" max="4" width="19.85546875" style="42" bestFit="1" customWidth="1"/>
    <col min="5" max="5" width="13.42578125" style="42" customWidth="1"/>
    <col min="6" max="6" width="16.5703125" style="42" bestFit="1" customWidth="1"/>
    <col min="7" max="7" width="63.85546875" style="276" customWidth="1"/>
    <col min="8" max="8" width="18.28515625" style="82" customWidth="1"/>
    <col min="9" max="9" width="22.85546875" style="82" customWidth="1"/>
    <col min="10" max="10" width="43.5703125" style="42" customWidth="1"/>
    <col min="11" max="11" width="11.85546875" style="42" customWidth="1"/>
    <col min="12" max="12" width="12.85546875" style="41" customWidth="1"/>
    <col min="13" max="13" width="20.42578125" style="82" bestFit="1" customWidth="1"/>
    <col min="14" max="14" width="27.5703125" style="42" customWidth="1"/>
    <col min="15" max="15" width="14.5703125" style="41" customWidth="1"/>
    <col min="16" max="17" width="12.7109375" style="41" customWidth="1"/>
    <col min="18" max="18" width="16.7109375" style="82" customWidth="1"/>
    <col min="19" max="19" width="16" style="82" customWidth="1"/>
    <col min="20" max="20" width="16.42578125" style="82" customWidth="1"/>
    <col min="21" max="21" width="14.85546875" style="42" customWidth="1"/>
    <col min="22" max="22" width="12.7109375" style="41" customWidth="1"/>
    <col min="23" max="23" width="80.7109375" style="43" customWidth="1"/>
    <col min="24" max="24" width="16.7109375" style="41" customWidth="1"/>
    <col min="25" max="26" width="16.7109375" style="41" hidden="1" customWidth="1"/>
    <col min="27" max="27" width="16.7109375" style="41" customWidth="1"/>
    <col min="28" max="28" width="18.7109375" style="42" customWidth="1"/>
    <col min="29" max="29" width="14.28515625" style="263" customWidth="1"/>
    <col min="30" max="30" width="52.7109375" style="263" customWidth="1"/>
    <col min="31" max="33" width="19.42578125" style="263" customWidth="1"/>
    <col min="34" max="34" width="12.140625" style="41" hidden="1" customWidth="1"/>
    <col min="35" max="35" width="18.7109375" style="41" hidden="1" customWidth="1"/>
    <col min="36" max="36" width="19.42578125" style="266" customWidth="1"/>
    <col min="37" max="37" width="99.7109375" style="263" customWidth="1"/>
    <col min="38" max="38" width="18.7109375" style="278" customWidth="1"/>
    <col min="39" max="39" width="15.28515625" style="263" customWidth="1"/>
    <col min="40" max="40" width="23.7109375" style="263" customWidth="1"/>
    <col min="41" max="41" width="15.28515625" style="263" customWidth="1"/>
    <col min="42" max="42" width="23.140625" style="278" customWidth="1"/>
    <col min="43" max="16384" width="11.42578125" style="41"/>
  </cols>
  <sheetData>
    <row r="1" spans="1:42" ht="21" customHeight="1" x14ac:dyDescent="0.15">
      <c r="A1" s="418"/>
      <c r="B1" s="419"/>
      <c r="C1" s="419"/>
      <c r="D1" s="426" t="s">
        <v>71</v>
      </c>
      <c r="E1" s="427"/>
      <c r="F1" s="427"/>
      <c r="G1" s="427"/>
      <c r="H1" s="428"/>
      <c r="I1" s="427"/>
      <c r="J1" s="427"/>
      <c r="K1" s="427"/>
      <c r="L1" s="427"/>
      <c r="M1" s="427"/>
      <c r="N1" s="427"/>
      <c r="O1" s="427"/>
      <c r="P1" s="427"/>
      <c r="Q1" s="427"/>
      <c r="R1" s="427"/>
      <c r="S1" s="427"/>
      <c r="T1" s="427"/>
      <c r="U1" s="427"/>
      <c r="V1" s="427"/>
      <c r="W1" s="427"/>
      <c r="X1" s="429"/>
      <c r="Y1" s="430"/>
      <c r="Z1" s="430"/>
      <c r="AA1" s="426"/>
      <c r="AB1" s="427"/>
      <c r="AC1" s="427"/>
      <c r="AD1" s="427"/>
      <c r="AE1" s="427"/>
      <c r="AF1" s="427"/>
      <c r="AG1" s="429"/>
      <c r="AH1" s="430"/>
      <c r="AI1" s="430"/>
      <c r="AJ1" s="431"/>
      <c r="AK1" s="427"/>
      <c r="AL1" s="429"/>
      <c r="AM1" s="456" t="s">
        <v>92</v>
      </c>
      <c r="AN1" s="456"/>
      <c r="AO1" s="457"/>
      <c r="AP1" s="458"/>
    </row>
    <row r="2" spans="1:42" ht="21" customHeight="1" x14ac:dyDescent="0.15">
      <c r="A2" s="420"/>
      <c r="B2" s="421"/>
      <c r="C2" s="421"/>
      <c r="D2" s="432"/>
      <c r="E2" s="433"/>
      <c r="F2" s="433"/>
      <c r="G2" s="433"/>
      <c r="H2" s="434"/>
      <c r="I2" s="433"/>
      <c r="J2" s="433"/>
      <c r="K2" s="433"/>
      <c r="L2" s="433"/>
      <c r="M2" s="433"/>
      <c r="N2" s="433"/>
      <c r="O2" s="433"/>
      <c r="P2" s="433"/>
      <c r="Q2" s="433"/>
      <c r="R2" s="433"/>
      <c r="S2" s="433"/>
      <c r="T2" s="433"/>
      <c r="U2" s="433"/>
      <c r="V2" s="433"/>
      <c r="W2" s="433"/>
      <c r="X2" s="435"/>
      <c r="Y2" s="430"/>
      <c r="Z2" s="430"/>
      <c r="AA2" s="432"/>
      <c r="AB2" s="433"/>
      <c r="AC2" s="433"/>
      <c r="AD2" s="433"/>
      <c r="AE2" s="433"/>
      <c r="AF2" s="433"/>
      <c r="AG2" s="435"/>
      <c r="AH2" s="430"/>
      <c r="AI2" s="430"/>
      <c r="AJ2" s="436"/>
      <c r="AK2" s="433"/>
      <c r="AL2" s="435"/>
      <c r="AM2" s="461" t="s">
        <v>149</v>
      </c>
      <c r="AN2" s="461"/>
      <c r="AO2" s="462"/>
      <c r="AP2" s="459"/>
    </row>
    <row r="3" spans="1:42" ht="21" customHeight="1" x14ac:dyDescent="0.15">
      <c r="A3" s="420"/>
      <c r="B3" s="421"/>
      <c r="C3" s="421"/>
      <c r="D3" s="432"/>
      <c r="E3" s="433"/>
      <c r="F3" s="433"/>
      <c r="G3" s="433"/>
      <c r="H3" s="434"/>
      <c r="I3" s="433"/>
      <c r="J3" s="433"/>
      <c r="K3" s="433"/>
      <c r="L3" s="433"/>
      <c r="M3" s="433"/>
      <c r="N3" s="433"/>
      <c r="O3" s="433"/>
      <c r="P3" s="433"/>
      <c r="Q3" s="433"/>
      <c r="R3" s="433"/>
      <c r="S3" s="433"/>
      <c r="T3" s="433"/>
      <c r="U3" s="433"/>
      <c r="V3" s="433"/>
      <c r="W3" s="433"/>
      <c r="X3" s="435"/>
      <c r="Y3" s="430"/>
      <c r="Z3" s="430"/>
      <c r="AA3" s="432"/>
      <c r="AB3" s="433"/>
      <c r="AC3" s="433"/>
      <c r="AD3" s="433"/>
      <c r="AE3" s="433"/>
      <c r="AF3" s="433"/>
      <c r="AG3" s="435"/>
      <c r="AH3" s="430"/>
      <c r="AI3" s="430"/>
      <c r="AJ3" s="436"/>
      <c r="AK3" s="433"/>
      <c r="AL3" s="435"/>
      <c r="AM3" s="461" t="s">
        <v>150</v>
      </c>
      <c r="AN3" s="461"/>
      <c r="AO3" s="462"/>
      <c r="AP3" s="459"/>
    </row>
    <row r="4" spans="1:42" ht="21" customHeight="1" thickBot="1" x14ac:dyDescent="0.2">
      <c r="A4" s="422"/>
      <c r="B4" s="423"/>
      <c r="C4" s="423"/>
      <c r="D4" s="437"/>
      <c r="E4" s="438"/>
      <c r="F4" s="438"/>
      <c r="G4" s="438"/>
      <c r="H4" s="439"/>
      <c r="I4" s="438"/>
      <c r="J4" s="438"/>
      <c r="K4" s="438"/>
      <c r="L4" s="438"/>
      <c r="M4" s="438"/>
      <c r="N4" s="438"/>
      <c r="O4" s="438"/>
      <c r="P4" s="438"/>
      <c r="Q4" s="438"/>
      <c r="R4" s="438"/>
      <c r="S4" s="438"/>
      <c r="T4" s="438"/>
      <c r="U4" s="438"/>
      <c r="V4" s="438"/>
      <c r="W4" s="438"/>
      <c r="X4" s="440"/>
      <c r="Y4" s="430"/>
      <c r="Z4" s="430"/>
      <c r="AA4" s="437"/>
      <c r="AB4" s="438"/>
      <c r="AC4" s="438"/>
      <c r="AD4" s="438"/>
      <c r="AE4" s="438"/>
      <c r="AF4" s="438"/>
      <c r="AG4" s="440"/>
      <c r="AH4" s="430"/>
      <c r="AI4" s="430"/>
      <c r="AJ4" s="441"/>
      <c r="AK4" s="438"/>
      <c r="AL4" s="440"/>
      <c r="AM4" s="463" t="s">
        <v>70</v>
      </c>
      <c r="AN4" s="463"/>
      <c r="AO4" s="464"/>
      <c r="AP4" s="460"/>
    </row>
    <row r="5" spans="1:42" ht="6" customHeight="1" thickBot="1" x14ac:dyDescent="0.25">
      <c r="N5" s="44"/>
    </row>
    <row r="6" spans="1:42" ht="15" customHeight="1" thickBot="1" x14ac:dyDescent="0.2">
      <c r="A6" s="452" t="s">
        <v>151</v>
      </c>
      <c r="B6" s="453"/>
      <c r="C6" s="453"/>
      <c r="D6" s="453"/>
      <c r="E6" s="453"/>
      <c r="F6" s="453"/>
      <c r="G6" s="453"/>
      <c r="H6" s="453"/>
      <c r="I6" s="478" t="s">
        <v>8</v>
      </c>
      <c r="J6" s="479"/>
      <c r="K6" s="479"/>
      <c r="L6" s="479"/>
      <c r="M6" s="479"/>
      <c r="N6" s="479"/>
      <c r="O6" s="479"/>
      <c r="P6" s="479"/>
      <c r="Q6" s="479"/>
      <c r="R6" s="479"/>
      <c r="S6" s="479"/>
      <c r="T6" s="479"/>
      <c r="U6" s="480"/>
      <c r="V6" s="491" t="s">
        <v>1264</v>
      </c>
      <c r="W6" s="489"/>
      <c r="X6" s="492"/>
      <c r="Y6" s="490"/>
      <c r="Z6" s="490"/>
      <c r="AA6" s="491"/>
      <c r="AB6" s="492"/>
      <c r="AC6" s="483" t="s">
        <v>664</v>
      </c>
      <c r="AD6" s="483"/>
      <c r="AE6" s="483"/>
      <c r="AF6" s="483"/>
      <c r="AG6" s="483"/>
      <c r="AH6" s="483"/>
      <c r="AI6" s="483"/>
      <c r="AJ6" s="483"/>
      <c r="AK6" s="483"/>
      <c r="AL6" s="484"/>
      <c r="AM6" s="465" t="s">
        <v>160</v>
      </c>
      <c r="AN6" s="466"/>
      <c r="AO6" s="466"/>
      <c r="AP6" s="467"/>
    </row>
    <row r="7" spans="1:42" ht="21" customHeight="1" x14ac:dyDescent="0.15">
      <c r="A7" s="454" t="s">
        <v>0</v>
      </c>
      <c r="B7" s="414" t="s">
        <v>1</v>
      </c>
      <c r="C7" s="414" t="s">
        <v>152</v>
      </c>
      <c r="D7" s="414" t="s">
        <v>2</v>
      </c>
      <c r="E7" s="414" t="s">
        <v>153</v>
      </c>
      <c r="F7" s="414" t="s">
        <v>3</v>
      </c>
      <c r="G7" s="414" t="s">
        <v>156</v>
      </c>
      <c r="H7" s="414" t="s">
        <v>4</v>
      </c>
      <c r="I7" s="424" t="s">
        <v>158</v>
      </c>
      <c r="J7" s="269" t="s">
        <v>9</v>
      </c>
      <c r="K7" s="448" t="s">
        <v>60</v>
      </c>
      <c r="L7" s="448" t="s">
        <v>11</v>
      </c>
      <c r="M7" s="485" t="s">
        <v>13</v>
      </c>
      <c r="N7" s="416" t="s">
        <v>147</v>
      </c>
      <c r="O7" s="446" t="s">
        <v>36</v>
      </c>
      <c r="P7" s="448" t="s">
        <v>39</v>
      </c>
      <c r="Q7" s="448" t="s">
        <v>38</v>
      </c>
      <c r="R7" s="448" t="s">
        <v>12</v>
      </c>
      <c r="S7" s="448" t="s">
        <v>91</v>
      </c>
      <c r="T7" s="448" t="s">
        <v>146</v>
      </c>
      <c r="U7" s="444" t="s">
        <v>37</v>
      </c>
      <c r="V7" s="487" t="s">
        <v>48</v>
      </c>
      <c r="W7" s="442" t="s">
        <v>51</v>
      </c>
      <c r="X7" s="442" t="s">
        <v>49</v>
      </c>
      <c r="Y7" s="307" t="s">
        <v>163</v>
      </c>
      <c r="Z7" s="307" t="s">
        <v>164</v>
      </c>
      <c r="AA7" s="442" t="s">
        <v>50</v>
      </c>
      <c r="AB7" s="450" t="s">
        <v>52</v>
      </c>
      <c r="AC7" s="481" t="s">
        <v>655</v>
      </c>
      <c r="AD7" s="468" t="s">
        <v>656</v>
      </c>
      <c r="AE7" s="468" t="s">
        <v>657</v>
      </c>
      <c r="AF7" s="468" t="s">
        <v>658</v>
      </c>
      <c r="AG7" s="468" t="s">
        <v>659</v>
      </c>
      <c r="AH7" s="468" t="s">
        <v>163</v>
      </c>
      <c r="AI7" s="468" t="s">
        <v>164</v>
      </c>
      <c r="AJ7" s="468" t="s">
        <v>660</v>
      </c>
      <c r="AK7" s="468" t="s">
        <v>661</v>
      </c>
      <c r="AL7" s="470" t="s">
        <v>662</v>
      </c>
      <c r="AM7" s="474" t="s">
        <v>53</v>
      </c>
      <c r="AN7" s="476" t="s">
        <v>574</v>
      </c>
      <c r="AO7" s="476" t="s">
        <v>161</v>
      </c>
      <c r="AP7" s="472" t="s">
        <v>162</v>
      </c>
    </row>
    <row r="8" spans="1:42" ht="18.75" customHeight="1" x14ac:dyDescent="0.15">
      <c r="A8" s="455"/>
      <c r="B8" s="415"/>
      <c r="C8" s="415"/>
      <c r="D8" s="415"/>
      <c r="E8" s="415"/>
      <c r="F8" s="415"/>
      <c r="G8" s="415"/>
      <c r="H8" s="415"/>
      <c r="I8" s="425"/>
      <c r="J8" s="268" t="s">
        <v>61</v>
      </c>
      <c r="K8" s="449"/>
      <c r="L8" s="449"/>
      <c r="M8" s="486"/>
      <c r="N8" s="417"/>
      <c r="O8" s="447"/>
      <c r="P8" s="449"/>
      <c r="Q8" s="449"/>
      <c r="R8" s="449"/>
      <c r="S8" s="449"/>
      <c r="T8" s="449"/>
      <c r="U8" s="445"/>
      <c r="V8" s="488"/>
      <c r="W8" s="443"/>
      <c r="X8" s="443"/>
      <c r="Y8" s="270"/>
      <c r="Z8" s="270"/>
      <c r="AA8" s="443"/>
      <c r="AB8" s="451"/>
      <c r="AC8" s="482"/>
      <c r="AD8" s="469"/>
      <c r="AE8" s="469"/>
      <c r="AF8" s="469"/>
      <c r="AG8" s="469"/>
      <c r="AH8" s="469"/>
      <c r="AI8" s="469"/>
      <c r="AJ8" s="469"/>
      <c r="AK8" s="469"/>
      <c r="AL8" s="471"/>
      <c r="AM8" s="475"/>
      <c r="AN8" s="477"/>
      <c r="AO8" s="477"/>
      <c r="AP8" s="473"/>
    </row>
    <row r="9" spans="1:42" s="53" customFormat="1" ht="42" x14ac:dyDescent="0.15">
      <c r="A9" s="45" t="s">
        <v>40</v>
      </c>
      <c r="B9" s="46" t="s">
        <v>5</v>
      </c>
      <c r="C9" s="46" t="s">
        <v>6</v>
      </c>
      <c r="D9" s="46" t="s">
        <v>154</v>
      </c>
      <c r="E9" s="46" t="s">
        <v>5</v>
      </c>
      <c r="F9" s="46" t="s">
        <v>155</v>
      </c>
      <c r="G9" s="46" t="s">
        <v>157</v>
      </c>
      <c r="H9" s="72" t="s">
        <v>6</v>
      </c>
      <c r="I9" s="76" t="s">
        <v>7</v>
      </c>
      <c r="J9" s="47" t="s">
        <v>159</v>
      </c>
      <c r="K9" s="47" t="s">
        <v>10</v>
      </c>
      <c r="L9" s="47" t="s">
        <v>6</v>
      </c>
      <c r="M9" s="47" t="s">
        <v>16</v>
      </c>
      <c r="N9" s="47" t="s">
        <v>148</v>
      </c>
      <c r="O9" s="47" t="s">
        <v>6</v>
      </c>
      <c r="P9" s="47" t="s">
        <v>5</v>
      </c>
      <c r="Q9" s="47" t="s">
        <v>5</v>
      </c>
      <c r="R9" s="47" t="s">
        <v>6</v>
      </c>
      <c r="S9" s="47" t="s">
        <v>14</v>
      </c>
      <c r="T9" s="47" t="s">
        <v>14</v>
      </c>
      <c r="U9" s="77" t="s">
        <v>15</v>
      </c>
      <c r="V9" s="74" t="s">
        <v>5</v>
      </c>
      <c r="W9" s="48" t="s">
        <v>57</v>
      </c>
      <c r="X9" s="48" t="s">
        <v>56</v>
      </c>
      <c r="Y9" s="270"/>
      <c r="Z9" s="270"/>
      <c r="AA9" s="48" t="s">
        <v>14</v>
      </c>
      <c r="AB9" s="49" t="s">
        <v>576</v>
      </c>
      <c r="AC9" s="50" t="s">
        <v>5</v>
      </c>
      <c r="AD9" s="51" t="s">
        <v>54</v>
      </c>
      <c r="AE9" s="51" t="s">
        <v>55</v>
      </c>
      <c r="AF9" s="51" t="s">
        <v>56</v>
      </c>
      <c r="AG9" s="51" t="s">
        <v>56</v>
      </c>
      <c r="AH9" s="267"/>
      <c r="AI9" s="267"/>
      <c r="AJ9" s="51" t="s">
        <v>14</v>
      </c>
      <c r="AK9" s="51" t="s">
        <v>57</v>
      </c>
      <c r="AL9" s="52" t="s">
        <v>576</v>
      </c>
      <c r="AM9" s="291" t="s">
        <v>58</v>
      </c>
      <c r="AN9" s="292" t="s">
        <v>575</v>
      </c>
      <c r="AO9" s="292" t="s">
        <v>6</v>
      </c>
      <c r="AP9" s="293" t="s">
        <v>663</v>
      </c>
    </row>
    <row r="10" spans="1:42" ht="236.25" x14ac:dyDescent="0.15">
      <c r="A10" s="83">
        <v>1</v>
      </c>
      <c r="B10" s="210">
        <v>41455</v>
      </c>
      <c r="C10" s="83" t="s">
        <v>23</v>
      </c>
      <c r="D10" s="211" t="s">
        <v>165</v>
      </c>
      <c r="E10" s="212">
        <v>41455</v>
      </c>
      <c r="F10" s="211" t="s">
        <v>168</v>
      </c>
      <c r="G10" s="211" t="s">
        <v>169</v>
      </c>
      <c r="H10" s="83" t="s">
        <v>113</v>
      </c>
      <c r="I10" s="211" t="s">
        <v>170</v>
      </c>
      <c r="J10" s="211" t="s">
        <v>171</v>
      </c>
      <c r="K10" s="211">
        <v>4</v>
      </c>
      <c r="L10" s="213" t="s">
        <v>27</v>
      </c>
      <c r="M10" s="211" t="s">
        <v>172</v>
      </c>
      <c r="N10" s="214" t="s">
        <v>166</v>
      </c>
      <c r="O10" s="215">
        <v>1</v>
      </c>
      <c r="P10" s="216">
        <v>42793</v>
      </c>
      <c r="Q10" s="216">
        <v>42916</v>
      </c>
      <c r="R10" s="213" t="s">
        <v>45</v>
      </c>
      <c r="S10" s="213" t="str">
        <f>IF(H10="","",VLOOKUP(H10,Datos!$A$2:$B$13,2,FALSE))</f>
        <v xml:space="preserve">Subdirector Administrativo </v>
      </c>
      <c r="T10" s="213" t="str">
        <f>IF(R10="","",VLOOKUP(R10,Datos!$A$38:$B$66,2,FALSE))</f>
        <v>Prof. Universitario de Sistemas</v>
      </c>
      <c r="U10" s="213" t="s">
        <v>167</v>
      </c>
      <c r="V10" s="216">
        <v>43343</v>
      </c>
      <c r="W10" s="231" t="s">
        <v>845</v>
      </c>
      <c r="X10" s="217">
        <v>0.75</v>
      </c>
      <c r="Y10" s="89"/>
      <c r="Z10" s="94"/>
      <c r="AA10" s="230" t="s">
        <v>844</v>
      </c>
      <c r="AB10" s="83" t="s">
        <v>846</v>
      </c>
      <c r="AC10" s="226">
        <v>43465</v>
      </c>
      <c r="AD10" s="93" t="s">
        <v>1115</v>
      </c>
      <c r="AE10" s="59">
        <v>3</v>
      </c>
      <c r="AF10" s="405">
        <f t="shared" ref="AF10:AF46" si="0">IF(AE10="","",IF(OR($K10=0,$K10="",AC10=""),"",AE10/$K10))</f>
        <v>0.75</v>
      </c>
      <c r="AG10" s="406">
        <f t="shared" ref="AG10:AG46" si="1">IF(OR($O10="",AF10=""),"",IF(OR($O10=0,AF10=0),0,IF((AF10*100%)/$O10&gt;100%,100%,(AF10*100%)/$O10)))</f>
        <v>0.75</v>
      </c>
      <c r="AH10" s="89" t="b">
        <f>IF(AE10="","",IF(AC10&lt;=Q10,IF(AG10=0%,"SIN INICIAR",IF(AG10=100%,"TERMINADA",IF(AG10&gt;0%,"EN PROCESO",IF(AG10&lt;0%,"INCUMPLIDA"))))))</f>
        <v>0</v>
      </c>
      <c r="AI10" s="94" t="str">
        <f>IF(AE10="","",IF(AC10&gt;=Q10,IF(AG10&lt;100%,"INCUMPLIDA",IF(AG10=100%,"TERMINADA EXTEMPORANEA"))))</f>
        <v>INCUMPLIDA</v>
      </c>
      <c r="AJ10" s="407" t="str">
        <f t="shared" ref="AJ10:AJ32" si="2">IF(AE10="","",IF(AC10&lt;=Y10,AH10,IF(AC10&gt;=Y10,AI10)))</f>
        <v>INCUMPLIDA</v>
      </c>
      <c r="AK10" s="233" t="s">
        <v>1173</v>
      </c>
      <c r="AL10" s="59" t="s">
        <v>881</v>
      </c>
      <c r="AM10" s="411" t="str">
        <f t="shared" ref="AM10:AM41" si="3">IF(G10="","",IF(OR(X10=100%,AG10=100%),"CUMPLIDA","PENDIENTE"))</f>
        <v>PENDIENTE</v>
      </c>
      <c r="AN10" s="234"/>
      <c r="AO10" s="60"/>
      <c r="AP10" s="60"/>
    </row>
    <row r="11" spans="1:42" ht="344.25" x14ac:dyDescent="0.15">
      <c r="A11" s="83">
        <v>2</v>
      </c>
      <c r="B11" s="212">
        <v>42430</v>
      </c>
      <c r="C11" s="211" t="s">
        <v>23</v>
      </c>
      <c r="D11" s="211" t="s">
        <v>173</v>
      </c>
      <c r="E11" s="212">
        <v>42426</v>
      </c>
      <c r="F11" s="211">
        <v>8</v>
      </c>
      <c r="G11" s="211" t="s">
        <v>174</v>
      </c>
      <c r="H11" s="211" t="s">
        <v>458</v>
      </c>
      <c r="I11" s="211" t="s">
        <v>293</v>
      </c>
      <c r="J11" s="211" t="s">
        <v>294</v>
      </c>
      <c r="K11" s="211">
        <v>3</v>
      </c>
      <c r="L11" s="211" t="s">
        <v>27</v>
      </c>
      <c r="M11" s="211" t="s">
        <v>295</v>
      </c>
      <c r="N11" s="214" t="s">
        <v>166</v>
      </c>
      <c r="O11" s="218">
        <v>1</v>
      </c>
      <c r="P11" s="212">
        <v>42464</v>
      </c>
      <c r="Q11" s="212">
        <v>43465</v>
      </c>
      <c r="R11" s="211" t="s">
        <v>42</v>
      </c>
      <c r="S11" s="213" t="str">
        <f>IF(R11="","",VLOOKUP(R11,[2]Datos.!G32:H54,2,FALSE))</f>
        <v>Subdirector Financiero</v>
      </c>
      <c r="T11" s="213" t="str">
        <f>IF(R11="","",VLOOKUP(R11,[2]Datos.!J32:K54,2,FALSE))</f>
        <v>Profesional Universitario de Contabilidad</v>
      </c>
      <c r="U11" s="83" t="s">
        <v>167</v>
      </c>
      <c r="V11" s="216">
        <v>43343</v>
      </c>
      <c r="W11" s="233" t="s">
        <v>888</v>
      </c>
      <c r="X11" s="217">
        <v>0.16700000000000001</v>
      </c>
      <c r="Y11" s="89"/>
      <c r="Z11" s="94"/>
      <c r="AA11" s="230" t="s">
        <v>847</v>
      </c>
      <c r="AB11" s="59" t="s">
        <v>853</v>
      </c>
      <c r="AC11" s="226">
        <v>43465</v>
      </c>
      <c r="AD11" s="93" t="s">
        <v>1064</v>
      </c>
      <c r="AE11" s="59">
        <v>0.5</v>
      </c>
      <c r="AF11" s="405">
        <f t="shared" si="0"/>
        <v>0.16666666666666666</v>
      </c>
      <c r="AG11" s="406">
        <f t="shared" si="1"/>
        <v>0.16666666666666666</v>
      </c>
      <c r="AH11" s="89" t="str">
        <f>IF(AE11="","",IF(AC11&lt;=Q11,IF(AG11=0%,"SIN INICIAR",IF(AG11=100%,"TERMINADA",IF(AG11&gt;0%,"EN PROCESO",IF(AG11&lt;0%,"INCUMPLIDA"))))))</f>
        <v>EN PROCESO</v>
      </c>
      <c r="AI11" s="94" t="str">
        <f>IF(AE11="","",IF(AC11&gt;=Q11,IF(AG11&lt;100%,"INCUMPLIDA",IF(AG11=100%,"TERMINADA EXTEMPORANEA"))))</f>
        <v>INCUMPLIDA</v>
      </c>
      <c r="AJ11" s="407" t="str">
        <f t="shared" si="2"/>
        <v>INCUMPLIDA</v>
      </c>
      <c r="AK11" s="93" t="s">
        <v>1174</v>
      </c>
      <c r="AL11" s="59" t="s">
        <v>855</v>
      </c>
      <c r="AM11" s="411" t="str">
        <f t="shared" si="3"/>
        <v>PENDIENTE</v>
      </c>
      <c r="AN11" s="59"/>
      <c r="AO11" s="60"/>
      <c r="AP11" s="60"/>
    </row>
    <row r="12" spans="1:42" ht="180" x14ac:dyDescent="0.15">
      <c r="A12" s="83">
        <v>3</v>
      </c>
      <c r="B12" s="216">
        <v>42794</v>
      </c>
      <c r="C12" s="211" t="s">
        <v>23</v>
      </c>
      <c r="D12" s="213" t="s">
        <v>175</v>
      </c>
      <c r="E12" s="212">
        <v>42790</v>
      </c>
      <c r="F12" s="211" t="s">
        <v>178</v>
      </c>
      <c r="G12" s="211" t="s">
        <v>179</v>
      </c>
      <c r="H12" s="211" t="s">
        <v>458</v>
      </c>
      <c r="I12" s="211" t="s">
        <v>296</v>
      </c>
      <c r="J12" s="211" t="s">
        <v>297</v>
      </c>
      <c r="K12" s="211">
        <v>2</v>
      </c>
      <c r="L12" s="211" t="s">
        <v>27</v>
      </c>
      <c r="M12" s="211" t="s">
        <v>298</v>
      </c>
      <c r="N12" s="214" t="s">
        <v>166</v>
      </c>
      <c r="O12" s="218">
        <v>1</v>
      </c>
      <c r="P12" s="212">
        <v>42826</v>
      </c>
      <c r="Q12" s="212">
        <v>43280</v>
      </c>
      <c r="R12" s="211" t="s">
        <v>42</v>
      </c>
      <c r="S12" s="213" t="str">
        <f>IF(R12="","",VLOOKUP(R12,[2]Datos.!G35:H57,2,FALSE))</f>
        <v>Subdirector Financiero</v>
      </c>
      <c r="T12" s="213" t="str">
        <f>IF(R12="","",VLOOKUP(R12,[2]Datos.!J35:K57,2,FALSE))</f>
        <v>Profesional Universitario de Contabilidad</v>
      </c>
      <c r="U12" s="83" t="s">
        <v>167</v>
      </c>
      <c r="V12" s="216">
        <v>43343</v>
      </c>
      <c r="W12" s="234" t="s">
        <v>928</v>
      </c>
      <c r="X12" s="217">
        <v>1</v>
      </c>
      <c r="Y12" s="89"/>
      <c r="Z12" s="94"/>
      <c r="AA12" s="230" t="s">
        <v>908</v>
      </c>
      <c r="AB12" s="59" t="s">
        <v>855</v>
      </c>
      <c r="AC12" s="226">
        <v>43465</v>
      </c>
      <c r="AD12" s="93" t="s">
        <v>1061</v>
      </c>
      <c r="AE12" s="59">
        <v>2</v>
      </c>
      <c r="AF12" s="405">
        <f t="shared" si="0"/>
        <v>1</v>
      </c>
      <c r="AG12" s="406">
        <f t="shared" si="1"/>
        <v>1</v>
      </c>
      <c r="AH12" s="89" t="b">
        <f t="shared" ref="AH12:AH13" si="4">IF(AE12="","",IF(AC12&lt;=Q12,IF(AG12=0%,"SIN INICIAR",IF(AG12=100%,"TERMINADA",IF(AG12&gt;0%,"EN PROCESO",IF(AG12&lt;0%,"INCUMPLIDA"))))))</f>
        <v>0</v>
      </c>
      <c r="AI12" s="94" t="str">
        <f t="shared" ref="AI12:AI13" si="5">IF(AE12="","",IF(AC12&gt;=Q12,IF(AG12&lt;100%,"INCUMPLIDA",IF(AG12=100%,"TERMINADA EXTEMPORANEA"))))</f>
        <v>TERMINADA EXTEMPORANEA</v>
      </c>
      <c r="AJ12" s="408" t="str">
        <f t="shared" ref="AJ12:AJ13" si="6">IF(AE12="","",IF(AC12&lt;=Y12,AH12,IF(AC12&gt;=Y12,AI12)))</f>
        <v>TERMINADA EXTEMPORANEA</v>
      </c>
      <c r="AK12" s="93" t="s">
        <v>1062</v>
      </c>
      <c r="AL12" s="59" t="s">
        <v>855</v>
      </c>
      <c r="AM12" s="411" t="str">
        <f t="shared" si="3"/>
        <v>CUMPLIDA</v>
      </c>
      <c r="AN12" s="59" t="s">
        <v>1162</v>
      </c>
      <c r="AO12" s="60" t="s">
        <v>666</v>
      </c>
      <c r="AP12" s="60" t="s">
        <v>1104</v>
      </c>
    </row>
    <row r="13" spans="1:42" ht="191.25" x14ac:dyDescent="0.15">
      <c r="A13" s="83">
        <v>4</v>
      </c>
      <c r="B13" s="216">
        <v>42794</v>
      </c>
      <c r="C13" s="211" t="s">
        <v>23</v>
      </c>
      <c r="D13" s="213" t="s">
        <v>175</v>
      </c>
      <c r="E13" s="212">
        <v>42790</v>
      </c>
      <c r="F13" s="211" t="s">
        <v>180</v>
      </c>
      <c r="G13" s="211" t="s">
        <v>181</v>
      </c>
      <c r="H13" s="211" t="s">
        <v>458</v>
      </c>
      <c r="I13" s="211" t="s">
        <v>299</v>
      </c>
      <c r="J13" s="211" t="s">
        <v>300</v>
      </c>
      <c r="K13" s="211">
        <v>3</v>
      </c>
      <c r="L13" s="211" t="s">
        <v>27</v>
      </c>
      <c r="M13" s="211" t="s">
        <v>298</v>
      </c>
      <c r="N13" s="214" t="s">
        <v>166</v>
      </c>
      <c r="O13" s="218">
        <v>1</v>
      </c>
      <c r="P13" s="212">
        <v>42826</v>
      </c>
      <c r="Q13" s="212">
        <v>43280</v>
      </c>
      <c r="R13" s="211" t="s">
        <v>42</v>
      </c>
      <c r="S13" s="213" t="str">
        <f>IF(R13="","",VLOOKUP(R13,[2]Datos.!G36:H58,2,FALSE))</f>
        <v>Subdirector Financiero</v>
      </c>
      <c r="T13" s="213" t="str">
        <f>IF(R13="","",VLOOKUP(R13,[2]Datos.!J36:K58,2,FALSE))</f>
        <v>Profesional Universitario de Contabilidad</v>
      </c>
      <c r="U13" s="83" t="s">
        <v>167</v>
      </c>
      <c r="V13" s="216">
        <v>43343</v>
      </c>
      <c r="W13" s="235" t="s">
        <v>929</v>
      </c>
      <c r="X13" s="217">
        <v>1</v>
      </c>
      <c r="Y13" s="89"/>
      <c r="Z13" s="94"/>
      <c r="AA13" s="230" t="s">
        <v>908</v>
      </c>
      <c r="AB13" s="59" t="s">
        <v>855</v>
      </c>
      <c r="AC13" s="226">
        <v>43465</v>
      </c>
      <c r="AD13" s="93" t="s">
        <v>1065</v>
      </c>
      <c r="AE13" s="59">
        <v>3</v>
      </c>
      <c r="AF13" s="405">
        <f t="shared" si="0"/>
        <v>1</v>
      </c>
      <c r="AG13" s="406">
        <f t="shared" si="1"/>
        <v>1</v>
      </c>
      <c r="AH13" s="89" t="b">
        <f t="shared" si="4"/>
        <v>0</v>
      </c>
      <c r="AI13" s="94" t="str">
        <f t="shared" si="5"/>
        <v>TERMINADA EXTEMPORANEA</v>
      </c>
      <c r="AJ13" s="408" t="str">
        <f t="shared" si="6"/>
        <v>TERMINADA EXTEMPORANEA</v>
      </c>
      <c r="AK13" s="93" t="s">
        <v>1156</v>
      </c>
      <c r="AL13" s="59" t="s">
        <v>855</v>
      </c>
      <c r="AM13" s="411" t="str">
        <f t="shared" si="3"/>
        <v>CUMPLIDA</v>
      </c>
      <c r="AN13" s="59" t="s">
        <v>1108</v>
      </c>
      <c r="AO13" s="60" t="s">
        <v>666</v>
      </c>
      <c r="AP13" s="60" t="s">
        <v>1104</v>
      </c>
    </row>
    <row r="14" spans="1:42" ht="242.25" x14ac:dyDescent="0.15">
      <c r="A14" s="83">
        <v>5</v>
      </c>
      <c r="B14" s="216">
        <v>42794</v>
      </c>
      <c r="C14" s="211" t="s">
        <v>23</v>
      </c>
      <c r="D14" s="213" t="s">
        <v>175</v>
      </c>
      <c r="E14" s="212">
        <v>42790</v>
      </c>
      <c r="F14" s="211" t="s">
        <v>182</v>
      </c>
      <c r="G14" s="211" t="s">
        <v>183</v>
      </c>
      <c r="H14" s="211" t="s">
        <v>459</v>
      </c>
      <c r="I14" s="83" t="s">
        <v>301</v>
      </c>
      <c r="J14" s="211" t="s">
        <v>302</v>
      </c>
      <c r="K14" s="211">
        <v>5</v>
      </c>
      <c r="L14" s="211" t="s">
        <v>27</v>
      </c>
      <c r="M14" s="83" t="s">
        <v>303</v>
      </c>
      <c r="N14" s="214" t="s">
        <v>166</v>
      </c>
      <c r="O14" s="218">
        <v>1</v>
      </c>
      <c r="P14" s="212">
        <v>42807</v>
      </c>
      <c r="Q14" s="212">
        <v>42868</v>
      </c>
      <c r="R14" s="211" t="s">
        <v>85</v>
      </c>
      <c r="S14" s="213" t="str">
        <f>IF(R14="","",VLOOKUP(R14,[2]Datos.!G37:H59,2,FALSE))</f>
        <v xml:space="preserve">Subdirector Administrativo </v>
      </c>
      <c r="T14" s="213" t="str">
        <f>IF(R14="","",VLOOKUP(R14,[2]Datos.!J37:K59,2,FALSE))</f>
        <v>Técnico de Servicios Administrativos</v>
      </c>
      <c r="U14" s="83" t="s">
        <v>167</v>
      </c>
      <c r="V14" s="216">
        <v>43343</v>
      </c>
      <c r="W14" s="233" t="s">
        <v>930</v>
      </c>
      <c r="X14" s="217">
        <v>0.4</v>
      </c>
      <c r="Y14" s="89"/>
      <c r="Z14" s="94"/>
      <c r="AA14" s="230" t="s">
        <v>844</v>
      </c>
      <c r="AB14" s="59" t="s">
        <v>881</v>
      </c>
      <c r="AC14" s="226">
        <v>43465</v>
      </c>
      <c r="AD14" s="93" t="s">
        <v>1116</v>
      </c>
      <c r="AE14" s="59">
        <v>4</v>
      </c>
      <c r="AF14" s="405">
        <f t="shared" si="0"/>
        <v>0.8</v>
      </c>
      <c r="AG14" s="406">
        <f t="shared" si="1"/>
        <v>0.8</v>
      </c>
      <c r="AH14" s="89" t="b">
        <f t="shared" ref="AH14:AH19" si="7">IF(AE14="","",IF(AC14&lt;=Q14,IF(AG14=0%,"SIN INICIAR",IF(AG14=100%,"TERMINADA",IF(AG14&gt;0%,"EN PROCESO",IF(AG14&lt;0%,"INCUMPLIDA"))))))</f>
        <v>0</v>
      </c>
      <c r="AI14" s="94" t="str">
        <f>IF(AE14="","",IF(AC14&gt;=Q14,IF(AG14&lt;100%,"INCUMPLIDA",IF(AG14=100%,"TERMINADA EXTEMPORANEA"))))</f>
        <v>INCUMPLIDA</v>
      </c>
      <c r="AJ14" s="407" t="str">
        <f t="shared" si="2"/>
        <v>INCUMPLIDA</v>
      </c>
      <c r="AK14" s="233" t="s">
        <v>1175</v>
      </c>
      <c r="AL14" s="59" t="s">
        <v>881</v>
      </c>
      <c r="AM14" s="411" t="str">
        <f t="shared" si="3"/>
        <v>PENDIENTE</v>
      </c>
      <c r="AN14" s="59"/>
      <c r="AO14" s="60"/>
      <c r="AP14" s="60"/>
    </row>
    <row r="15" spans="1:42" ht="292.5" x14ac:dyDescent="0.15">
      <c r="A15" s="83">
        <v>6</v>
      </c>
      <c r="B15" s="216">
        <v>42878</v>
      </c>
      <c r="C15" s="211" t="s">
        <v>23</v>
      </c>
      <c r="D15" s="213" t="s">
        <v>184</v>
      </c>
      <c r="E15" s="212">
        <v>42878</v>
      </c>
      <c r="F15" s="211">
        <v>3</v>
      </c>
      <c r="G15" s="211" t="s">
        <v>185</v>
      </c>
      <c r="H15" s="211" t="s">
        <v>461</v>
      </c>
      <c r="I15" s="211" t="s">
        <v>304</v>
      </c>
      <c r="J15" s="211" t="s">
        <v>1060</v>
      </c>
      <c r="K15" s="211">
        <v>3</v>
      </c>
      <c r="L15" s="211" t="s">
        <v>29</v>
      </c>
      <c r="M15" s="213" t="s">
        <v>305</v>
      </c>
      <c r="N15" s="214" t="s">
        <v>166</v>
      </c>
      <c r="O15" s="218">
        <v>1</v>
      </c>
      <c r="P15" s="212">
        <v>43010</v>
      </c>
      <c r="Q15" s="212">
        <v>43592</v>
      </c>
      <c r="R15" s="211" t="s">
        <v>78</v>
      </c>
      <c r="S15" s="213" t="str">
        <f>IF(R15="","",VLOOKUP(R15,[2]Datos.!G31:H53,2,FALSE))</f>
        <v>Secretario General</v>
      </c>
      <c r="T15" s="213" t="str">
        <f>IF(R15="","",VLOOKUP(R15,[2]Datos.!$J$28:$K$50,2,FALSE))</f>
        <v>Secretario General</v>
      </c>
      <c r="U15" s="83" t="s">
        <v>167</v>
      </c>
      <c r="V15" s="216">
        <v>43343</v>
      </c>
      <c r="W15" s="236" t="s">
        <v>872</v>
      </c>
      <c r="X15" s="217">
        <v>0.33300000000000002</v>
      </c>
      <c r="Y15" s="89"/>
      <c r="Z15" s="94"/>
      <c r="AA15" s="230" t="s">
        <v>844</v>
      </c>
      <c r="AB15" s="83" t="s">
        <v>850</v>
      </c>
      <c r="AC15" s="226">
        <v>43465</v>
      </c>
      <c r="AD15" s="93" t="s">
        <v>1117</v>
      </c>
      <c r="AE15" s="59">
        <v>0</v>
      </c>
      <c r="AF15" s="405">
        <f t="shared" si="0"/>
        <v>0</v>
      </c>
      <c r="AG15" s="406">
        <f t="shared" si="1"/>
        <v>0</v>
      </c>
      <c r="AH15" s="89" t="str">
        <f t="shared" si="7"/>
        <v>SIN INICIAR</v>
      </c>
      <c r="AI15" s="94" t="b">
        <f>IF(AE15="","",IF(AC15=Q15,IF(AG15&lt;100%,"INCUMPLIDA",IF(AG15=100%,"TERMINADA EXTEMPORANEA"))))</f>
        <v>0</v>
      </c>
      <c r="AJ15" s="407" t="str">
        <f>IF(AE15="","",IF(AC15&lt;=Q15,AH15,IF(AC15&gt;=Q15,AI15)))</f>
        <v>SIN INICIAR</v>
      </c>
      <c r="AK15" s="93" t="s">
        <v>1159</v>
      </c>
      <c r="AL15" s="59" t="s">
        <v>1006</v>
      </c>
      <c r="AM15" s="411" t="str">
        <f t="shared" si="3"/>
        <v>PENDIENTE</v>
      </c>
      <c r="AN15" s="59"/>
      <c r="AO15" s="60"/>
      <c r="AP15" s="60"/>
    </row>
    <row r="16" spans="1:42" ht="178.5" x14ac:dyDescent="0.15">
      <c r="A16" s="83">
        <v>7</v>
      </c>
      <c r="B16" s="216">
        <v>42914</v>
      </c>
      <c r="C16" s="211" t="s">
        <v>23</v>
      </c>
      <c r="D16" s="213" t="s">
        <v>186</v>
      </c>
      <c r="E16" s="212">
        <v>42853</v>
      </c>
      <c r="F16" s="211" t="s">
        <v>187</v>
      </c>
      <c r="G16" s="211" t="s">
        <v>188</v>
      </c>
      <c r="H16" s="211" t="s">
        <v>463</v>
      </c>
      <c r="I16" s="211" t="s">
        <v>306</v>
      </c>
      <c r="J16" s="211" t="s">
        <v>308</v>
      </c>
      <c r="K16" s="211">
        <v>5</v>
      </c>
      <c r="L16" s="211" t="s">
        <v>27</v>
      </c>
      <c r="M16" s="83" t="s">
        <v>307</v>
      </c>
      <c r="N16" s="214" t="s">
        <v>166</v>
      </c>
      <c r="O16" s="218">
        <v>0.8</v>
      </c>
      <c r="P16" s="212">
        <v>42948</v>
      </c>
      <c r="Q16" s="212">
        <v>43311</v>
      </c>
      <c r="R16" s="211" t="s">
        <v>79</v>
      </c>
      <c r="S16" s="213" t="str">
        <f>IF(R16="","",VLOOKUP(R16,[2]Datos.!G33:H55,2,FALSE))</f>
        <v>Director Operativo</v>
      </c>
      <c r="T16" s="213" t="str">
        <f>IF(R16="","",VLOOKUP(R16,[2]Datos.!$J$28:$K$50,2,FALSE))</f>
        <v>Coordinador de Producción</v>
      </c>
      <c r="U16" s="83" t="s">
        <v>167</v>
      </c>
      <c r="V16" s="216">
        <v>43343</v>
      </c>
      <c r="W16" s="93" t="s">
        <v>989</v>
      </c>
      <c r="X16" s="217">
        <v>1</v>
      </c>
      <c r="Y16" s="89"/>
      <c r="Z16" s="94"/>
      <c r="AA16" s="230" t="s">
        <v>908</v>
      </c>
      <c r="AB16" s="59" t="s">
        <v>853</v>
      </c>
      <c r="AC16" s="226">
        <v>43465</v>
      </c>
      <c r="AD16" s="93" t="s">
        <v>984</v>
      </c>
      <c r="AE16" s="59">
        <v>5</v>
      </c>
      <c r="AF16" s="405">
        <f t="shared" si="0"/>
        <v>1</v>
      </c>
      <c r="AG16" s="406">
        <f t="shared" si="1"/>
        <v>1</v>
      </c>
      <c r="AH16" s="89" t="b">
        <f t="shared" si="7"/>
        <v>0</v>
      </c>
      <c r="AI16" s="94" t="str">
        <f>IF(AE16="","",IF(AC16&gt;=Q16,IF(AG16&lt;100%,"INCUMPLIDA",IF(AG16=100%,"TERMINADA EXTEMPORANEA"))))</f>
        <v>TERMINADA EXTEMPORANEA</v>
      </c>
      <c r="AJ16" s="408" t="str">
        <f t="shared" si="2"/>
        <v>TERMINADA EXTEMPORANEA</v>
      </c>
      <c r="AK16" s="233" t="s">
        <v>991</v>
      </c>
      <c r="AL16" s="59" t="s">
        <v>896</v>
      </c>
      <c r="AM16" s="411" t="str">
        <f t="shared" si="3"/>
        <v>CUMPLIDA</v>
      </c>
      <c r="AN16" s="59" t="s">
        <v>990</v>
      </c>
      <c r="AO16" s="60" t="s">
        <v>665</v>
      </c>
      <c r="AP16" s="60" t="s">
        <v>1104</v>
      </c>
    </row>
    <row r="17" spans="1:42" ht="153" x14ac:dyDescent="0.15">
      <c r="A17" s="83">
        <v>8</v>
      </c>
      <c r="B17" s="216">
        <v>42914</v>
      </c>
      <c r="C17" s="211" t="s">
        <v>23</v>
      </c>
      <c r="D17" s="213" t="s">
        <v>186</v>
      </c>
      <c r="E17" s="212">
        <v>42853</v>
      </c>
      <c r="F17" s="211">
        <v>4</v>
      </c>
      <c r="G17" s="211" t="s">
        <v>189</v>
      </c>
      <c r="H17" s="211" t="s">
        <v>459</v>
      </c>
      <c r="I17" s="211" t="s">
        <v>309</v>
      </c>
      <c r="J17" s="211" t="s">
        <v>310</v>
      </c>
      <c r="K17" s="211">
        <v>1</v>
      </c>
      <c r="L17" s="211" t="s">
        <v>27</v>
      </c>
      <c r="M17" s="83" t="s">
        <v>307</v>
      </c>
      <c r="N17" s="214" t="s">
        <v>166</v>
      </c>
      <c r="O17" s="218">
        <v>1</v>
      </c>
      <c r="P17" s="212">
        <v>42948</v>
      </c>
      <c r="Q17" s="212">
        <v>43100</v>
      </c>
      <c r="R17" s="211" t="s">
        <v>85</v>
      </c>
      <c r="S17" s="213" t="str">
        <f>IF(R17="","",VLOOKUP(R17,[2]Datos.!G35:H57,2,FALSE))</f>
        <v xml:space="preserve">Subdirector Administrativo </v>
      </c>
      <c r="T17" s="213" t="str">
        <f>IF(R17="","",VLOOKUP(R17,[2]Datos.!$J$28:$K$50,2,FALSE))</f>
        <v>Técnico de Servicios Administrativos</v>
      </c>
      <c r="U17" s="83" t="s">
        <v>167</v>
      </c>
      <c r="V17" s="216">
        <v>43343</v>
      </c>
      <c r="W17" s="237" t="s">
        <v>878</v>
      </c>
      <c r="X17" s="217">
        <v>0.5</v>
      </c>
      <c r="Y17" s="89"/>
      <c r="Z17" s="94"/>
      <c r="AA17" s="230" t="s">
        <v>844</v>
      </c>
      <c r="AB17" s="83" t="s">
        <v>846</v>
      </c>
      <c r="AC17" s="226">
        <v>43465</v>
      </c>
      <c r="AD17" s="93" t="s">
        <v>1118</v>
      </c>
      <c r="AE17" s="59">
        <v>1</v>
      </c>
      <c r="AF17" s="405">
        <f t="shared" si="0"/>
        <v>1</v>
      </c>
      <c r="AG17" s="406">
        <f t="shared" si="1"/>
        <v>1</v>
      </c>
      <c r="AH17" s="89" t="b">
        <f t="shared" si="7"/>
        <v>0</v>
      </c>
      <c r="AI17" s="94" t="str">
        <f>IF(AE17="","",IF(AC17&gt;=Q17,IF(AG17&lt;100%,"INCUMPLIDA",IF(AG17=100%,"TERMINADA EXTEMPORANEA"))))</f>
        <v>TERMINADA EXTEMPORANEA</v>
      </c>
      <c r="AJ17" s="408" t="str">
        <f t="shared" ref="AJ17" si="8">IF(AE17="","",IF(AC17&lt;=Y17,AH17,IF(AC17&gt;=Y17,AI17)))</f>
        <v>TERMINADA EXTEMPORANEA</v>
      </c>
      <c r="AK17" s="403" t="s">
        <v>1176</v>
      </c>
      <c r="AL17" s="59" t="s">
        <v>881</v>
      </c>
      <c r="AM17" s="411" t="str">
        <f t="shared" si="3"/>
        <v>CUMPLIDA</v>
      </c>
      <c r="AN17" s="59" t="s">
        <v>1160</v>
      </c>
      <c r="AO17" s="60" t="s">
        <v>665</v>
      </c>
      <c r="AP17" s="60" t="s">
        <v>1104</v>
      </c>
    </row>
    <row r="18" spans="1:42" ht="153" x14ac:dyDescent="0.15">
      <c r="A18" s="83">
        <v>9</v>
      </c>
      <c r="B18" s="216">
        <v>42914</v>
      </c>
      <c r="C18" s="211" t="s">
        <v>23</v>
      </c>
      <c r="D18" s="213" t="s">
        <v>186</v>
      </c>
      <c r="E18" s="212">
        <v>42853</v>
      </c>
      <c r="F18" s="211">
        <v>5</v>
      </c>
      <c r="G18" s="211" t="s">
        <v>566</v>
      </c>
      <c r="H18" s="211" t="s">
        <v>459</v>
      </c>
      <c r="I18" s="211" t="s">
        <v>311</v>
      </c>
      <c r="J18" s="211" t="s">
        <v>310</v>
      </c>
      <c r="K18" s="211">
        <v>1</v>
      </c>
      <c r="L18" s="211" t="s">
        <v>27</v>
      </c>
      <c r="M18" s="83" t="s">
        <v>307</v>
      </c>
      <c r="N18" s="214" t="s">
        <v>166</v>
      </c>
      <c r="O18" s="218">
        <v>1</v>
      </c>
      <c r="P18" s="212">
        <v>42948</v>
      </c>
      <c r="Q18" s="212">
        <v>43100</v>
      </c>
      <c r="R18" s="211" t="s">
        <v>85</v>
      </c>
      <c r="S18" s="213" t="str">
        <f>IF(R18="","",VLOOKUP(R18,[2]Datos.!G36:H58,2,FALSE))</f>
        <v xml:space="preserve">Subdirector Administrativo </v>
      </c>
      <c r="T18" s="213" t="str">
        <f>IF(R18="","",VLOOKUP(R18,[2]Datos.!$J$28:$K$50,2,FALSE))</f>
        <v>Técnico de Servicios Administrativos</v>
      </c>
      <c r="U18" s="83" t="s">
        <v>167</v>
      </c>
      <c r="V18" s="216">
        <v>43343</v>
      </c>
      <c r="W18" s="93" t="s">
        <v>880</v>
      </c>
      <c r="X18" s="217">
        <v>0.5</v>
      </c>
      <c r="Y18" s="89"/>
      <c r="Z18" s="94"/>
      <c r="AA18" s="230" t="s">
        <v>844</v>
      </c>
      <c r="AB18" s="59" t="s">
        <v>881</v>
      </c>
      <c r="AC18" s="226">
        <v>43465</v>
      </c>
      <c r="AD18" s="93" t="s">
        <v>1118</v>
      </c>
      <c r="AE18" s="59">
        <v>1</v>
      </c>
      <c r="AF18" s="405">
        <f t="shared" si="0"/>
        <v>1</v>
      </c>
      <c r="AG18" s="406">
        <f t="shared" si="1"/>
        <v>1</v>
      </c>
      <c r="AH18" s="89" t="b">
        <f t="shared" si="7"/>
        <v>0</v>
      </c>
      <c r="AI18" s="94" t="str">
        <f>IF(AE18="","",IF(AC18&gt;=Q18,IF(AG18&lt;100%,"INCUMPLIDA",IF(AG18=100%,"TERMINADA EXTEMPORANEA"))))</f>
        <v>TERMINADA EXTEMPORANEA</v>
      </c>
      <c r="AJ18" s="408" t="str">
        <f t="shared" ref="AJ18" si="9">IF(AE18="","",IF(AC18&lt;=Y18,AH18,IF(AC18&gt;=Y18,AI18)))</f>
        <v>TERMINADA EXTEMPORANEA</v>
      </c>
      <c r="AK18" s="403" t="s">
        <v>1177</v>
      </c>
      <c r="AL18" s="59" t="s">
        <v>881</v>
      </c>
      <c r="AM18" s="411" t="str">
        <f t="shared" si="3"/>
        <v>CUMPLIDA</v>
      </c>
      <c r="AN18" s="59" t="s">
        <v>1160</v>
      </c>
      <c r="AO18" s="60" t="s">
        <v>665</v>
      </c>
      <c r="AP18" s="60" t="s">
        <v>1104</v>
      </c>
    </row>
    <row r="19" spans="1:42" ht="123.75" x14ac:dyDescent="0.15">
      <c r="A19" s="83">
        <v>10</v>
      </c>
      <c r="B19" s="219">
        <v>43069</v>
      </c>
      <c r="C19" s="220" t="s">
        <v>23</v>
      </c>
      <c r="D19" s="220" t="s">
        <v>190</v>
      </c>
      <c r="E19" s="219">
        <v>43041</v>
      </c>
      <c r="F19" s="213">
        <v>1</v>
      </c>
      <c r="G19" s="220" t="s">
        <v>191</v>
      </c>
      <c r="H19" s="220" t="s">
        <v>112</v>
      </c>
      <c r="I19" s="220" t="s">
        <v>312</v>
      </c>
      <c r="J19" s="220" t="s">
        <v>315</v>
      </c>
      <c r="K19" s="220">
        <v>5</v>
      </c>
      <c r="L19" s="220" t="s">
        <v>27</v>
      </c>
      <c r="M19" s="220" t="s">
        <v>313</v>
      </c>
      <c r="N19" s="221" t="s">
        <v>314</v>
      </c>
      <c r="O19" s="222">
        <v>1</v>
      </c>
      <c r="P19" s="219">
        <v>43080</v>
      </c>
      <c r="Q19" s="219">
        <v>43444</v>
      </c>
      <c r="R19" s="220" t="s">
        <v>126</v>
      </c>
      <c r="S19" s="213" t="s">
        <v>67</v>
      </c>
      <c r="T19" s="213" t="str">
        <f>IF(R19="","",VLOOKUP(R19,[2]Datos.!$J$28:$K$50,2,FALSE))</f>
        <v>Coordinador Jurídico</v>
      </c>
      <c r="U19" s="83" t="s">
        <v>167</v>
      </c>
      <c r="V19" s="216">
        <v>43343</v>
      </c>
      <c r="W19" s="231" t="s">
        <v>856</v>
      </c>
      <c r="X19" s="217">
        <v>0.6</v>
      </c>
      <c r="Y19" s="89"/>
      <c r="Z19" s="94"/>
      <c r="AA19" s="230" t="s">
        <v>847</v>
      </c>
      <c r="AB19" s="83" t="s">
        <v>850</v>
      </c>
      <c r="AC19" s="226">
        <v>43465</v>
      </c>
      <c r="AD19" s="93" t="s">
        <v>1119</v>
      </c>
      <c r="AE19" s="59">
        <v>4</v>
      </c>
      <c r="AF19" s="405">
        <f t="shared" si="0"/>
        <v>0.8</v>
      </c>
      <c r="AG19" s="406">
        <f t="shared" si="1"/>
        <v>0.8</v>
      </c>
      <c r="AH19" s="89" t="b">
        <f t="shared" si="7"/>
        <v>0</v>
      </c>
      <c r="AI19" s="94" t="str">
        <f>IF(AE19="","",IF(AC19&gt;=Q19,IF(AG19&lt;100%,"INCUMPLIDA",IF(AG19=100%,"TERMINADA EXTEMPORANEA"))))</f>
        <v>INCUMPLIDA</v>
      </c>
      <c r="AJ19" s="408" t="str">
        <f t="shared" si="2"/>
        <v>INCUMPLIDA</v>
      </c>
      <c r="AK19" s="93" t="s">
        <v>1178</v>
      </c>
      <c r="AL19" s="59" t="s">
        <v>1006</v>
      </c>
      <c r="AM19" s="411" t="str">
        <f t="shared" si="3"/>
        <v>PENDIENTE</v>
      </c>
      <c r="AN19" s="59"/>
      <c r="AO19" s="60"/>
      <c r="AP19" s="92"/>
    </row>
    <row r="20" spans="1:42" ht="191.25" x14ac:dyDescent="0.15">
      <c r="A20" s="83">
        <v>11</v>
      </c>
      <c r="B20" s="216">
        <v>43069</v>
      </c>
      <c r="C20" s="213" t="s">
        <v>23</v>
      </c>
      <c r="D20" s="213" t="s">
        <v>190</v>
      </c>
      <c r="E20" s="216">
        <v>43041</v>
      </c>
      <c r="F20" s="213">
        <v>2</v>
      </c>
      <c r="G20" s="213" t="s">
        <v>192</v>
      </c>
      <c r="H20" s="213" t="s">
        <v>112</v>
      </c>
      <c r="I20" s="213" t="s">
        <v>312</v>
      </c>
      <c r="J20" s="213" t="s">
        <v>567</v>
      </c>
      <c r="K20" s="83">
        <v>5</v>
      </c>
      <c r="L20" s="83" t="s">
        <v>27</v>
      </c>
      <c r="M20" s="83" t="s">
        <v>313</v>
      </c>
      <c r="N20" s="221" t="s">
        <v>314</v>
      </c>
      <c r="O20" s="221">
        <v>1</v>
      </c>
      <c r="P20" s="210">
        <v>43080</v>
      </c>
      <c r="Q20" s="210">
        <v>43444</v>
      </c>
      <c r="R20" s="83" t="s">
        <v>126</v>
      </c>
      <c r="S20" s="213" t="str">
        <f>IF(R20="","",VLOOKUP(R20,[2]Datos.!G30:H52,2,FALSE))</f>
        <v>Secretario General</v>
      </c>
      <c r="T20" s="213" t="str">
        <f>IF(R20="","",VLOOKUP(R20,[2]Datos.!$J$28:$K$50,2,FALSE))</f>
        <v>Coordinador Jurídico</v>
      </c>
      <c r="U20" s="83" t="s">
        <v>167</v>
      </c>
      <c r="V20" s="216">
        <v>43343</v>
      </c>
      <c r="W20" s="231" t="s">
        <v>867</v>
      </c>
      <c r="X20" s="217">
        <v>0.6</v>
      </c>
      <c r="Y20" s="89"/>
      <c r="Z20" s="94"/>
      <c r="AA20" s="230" t="s">
        <v>847</v>
      </c>
      <c r="AB20" s="83" t="s">
        <v>850</v>
      </c>
      <c r="AC20" s="226">
        <v>43465</v>
      </c>
      <c r="AD20" s="93" t="s">
        <v>1120</v>
      </c>
      <c r="AE20" s="59">
        <v>3</v>
      </c>
      <c r="AF20" s="405">
        <f t="shared" si="0"/>
        <v>0.6</v>
      </c>
      <c r="AG20" s="406">
        <f t="shared" si="1"/>
        <v>0.6</v>
      </c>
      <c r="AH20" s="89" t="b">
        <f t="shared" ref="AH20:AH28" si="10">IF(AE20="","",IF(AC20&lt;=Q20,IF(AG20=0%,"SIN INICIAR",IF(AG20=100%,"TERMINADA",IF(AG20&gt;0%,"EN PROCESO",IF(AG20&lt;0%,"INCUMPLIDA"))))))</f>
        <v>0</v>
      </c>
      <c r="AI20" s="94" t="str">
        <f t="shared" ref="AI20:AI28" si="11">IF(AE20="","",IF(AC20&gt;=Q20,IF(AG20&lt;100%,"INCUMPLIDA",IF(AG20=100%,"TERMINADA EXTEMPORANEA"))))</f>
        <v>INCUMPLIDA</v>
      </c>
      <c r="AJ20" s="408" t="str">
        <f t="shared" ref="AJ20:AJ28" si="12">IF(AE20="","",IF(AC20&lt;=Y20,AH20,IF(AC20&gt;=Y20,AI20)))</f>
        <v>INCUMPLIDA</v>
      </c>
      <c r="AK20" s="93" t="s">
        <v>1179</v>
      </c>
      <c r="AL20" s="59" t="s">
        <v>1006</v>
      </c>
      <c r="AM20" s="411" t="str">
        <f t="shared" si="3"/>
        <v>PENDIENTE</v>
      </c>
      <c r="AN20" s="59"/>
      <c r="AO20" s="60"/>
      <c r="AP20" s="92"/>
    </row>
    <row r="21" spans="1:42" ht="123.75" x14ac:dyDescent="0.15">
      <c r="A21" s="83">
        <v>12</v>
      </c>
      <c r="B21" s="216">
        <v>43069</v>
      </c>
      <c r="C21" s="213" t="s">
        <v>23</v>
      </c>
      <c r="D21" s="213" t="s">
        <v>190</v>
      </c>
      <c r="E21" s="216">
        <v>43041</v>
      </c>
      <c r="F21" s="213">
        <v>3</v>
      </c>
      <c r="G21" s="213" t="s">
        <v>193</v>
      </c>
      <c r="H21" s="213" t="s">
        <v>112</v>
      </c>
      <c r="I21" s="213" t="s">
        <v>312</v>
      </c>
      <c r="J21" s="213" t="s">
        <v>315</v>
      </c>
      <c r="K21" s="83">
        <v>5</v>
      </c>
      <c r="L21" s="83" t="s">
        <v>27</v>
      </c>
      <c r="M21" s="83" t="s">
        <v>313</v>
      </c>
      <c r="N21" s="221" t="s">
        <v>314</v>
      </c>
      <c r="O21" s="221">
        <v>1</v>
      </c>
      <c r="P21" s="210">
        <v>43080</v>
      </c>
      <c r="Q21" s="210">
        <v>43444</v>
      </c>
      <c r="R21" s="83" t="s">
        <v>126</v>
      </c>
      <c r="S21" s="213" t="str">
        <f>IF(R21="","",VLOOKUP(R21,[2]Datos.!G32:H54,2,FALSE))</f>
        <v>Secretario General</v>
      </c>
      <c r="T21" s="213" t="str">
        <f>IF(R21="","",VLOOKUP(R21,[2]Datos.!$J$28:$K$50,2,FALSE))</f>
        <v>Coordinador Jurídico</v>
      </c>
      <c r="U21" s="83" t="s">
        <v>167</v>
      </c>
      <c r="V21" s="216">
        <v>43343</v>
      </c>
      <c r="W21" s="231" t="s">
        <v>873</v>
      </c>
      <c r="X21" s="217">
        <v>0.6</v>
      </c>
      <c r="Y21" s="89"/>
      <c r="Z21" s="94"/>
      <c r="AA21" s="230" t="s">
        <v>847</v>
      </c>
      <c r="AB21" s="83" t="s">
        <v>850</v>
      </c>
      <c r="AC21" s="226">
        <v>43465</v>
      </c>
      <c r="AD21" s="231" t="s">
        <v>1007</v>
      </c>
      <c r="AE21" s="59">
        <v>3</v>
      </c>
      <c r="AF21" s="405">
        <f t="shared" si="0"/>
        <v>0.6</v>
      </c>
      <c r="AG21" s="406">
        <f t="shared" si="1"/>
        <v>0.6</v>
      </c>
      <c r="AH21" s="89" t="b">
        <f t="shared" si="10"/>
        <v>0</v>
      </c>
      <c r="AI21" s="94" t="str">
        <f t="shared" si="11"/>
        <v>INCUMPLIDA</v>
      </c>
      <c r="AJ21" s="408" t="str">
        <f t="shared" si="12"/>
        <v>INCUMPLIDA</v>
      </c>
      <c r="AK21" s="93" t="s">
        <v>1180</v>
      </c>
      <c r="AL21" s="59" t="s">
        <v>1006</v>
      </c>
      <c r="AM21" s="411" t="str">
        <f t="shared" si="3"/>
        <v>PENDIENTE</v>
      </c>
      <c r="AN21" s="59"/>
      <c r="AO21" s="60"/>
      <c r="AP21" s="92"/>
    </row>
    <row r="22" spans="1:42" ht="123.75" x14ac:dyDescent="0.15">
      <c r="A22" s="83">
        <v>13</v>
      </c>
      <c r="B22" s="216">
        <v>43069</v>
      </c>
      <c r="C22" s="213" t="s">
        <v>23</v>
      </c>
      <c r="D22" s="213" t="s">
        <v>190</v>
      </c>
      <c r="E22" s="216">
        <v>43041</v>
      </c>
      <c r="F22" s="213">
        <v>4</v>
      </c>
      <c r="G22" s="213" t="s">
        <v>194</v>
      </c>
      <c r="H22" s="213" t="s">
        <v>112</v>
      </c>
      <c r="I22" s="213" t="s">
        <v>312</v>
      </c>
      <c r="J22" s="213" t="s">
        <v>315</v>
      </c>
      <c r="K22" s="83">
        <v>5</v>
      </c>
      <c r="L22" s="83" t="s">
        <v>27</v>
      </c>
      <c r="M22" s="83" t="s">
        <v>313</v>
      </c>
      <c r="N22" s="221" t="s">
        <v>314</v>
      </c>
      <c r="O22" s="221">
        <v>1</v>
      </c>
      <c r="P22" s="210">
        <v>43080</v>
      </c>
      <c r="Q22" s="210">
        <v>43444</v>
      </c>
      <c r="R22" s="83" t="s">
        <v>126</v>
      </c>
      <c r="S22" s="213" t="str">
        <f>IF(R22="","",VLOOKUP(R22,[2]Datos.!G34:H56,2,FALSE))</f>
        <v>Secretario General</v>
      </c>
      <c r="T22" s="213" t="str">
        <f>IF(R22="","",VLOOKUP(R22,[2]Datos.!$J$28:$K$50,2,FALSE))</f>
        <v>Coordinador Jurídico</v>
      </c>
      <c r="U22" s="83" t="s">
        <v>167</v>
      </c>
      <c r="V22" s="216">
        <v>43343</v>
      </c>
      <c r="W22" s="231" t="s">
        <v>873</v>
      </c>
      <c r="X22" s="217">
        <v>0.6</v>
      </c>
      <c r="Y22" s="89"/>
      <c r="Z22" s="94"/>
      <c r="AA22" s="230" t="s">
        <v>847</v>
      </c>
      <c r="AB22" s="83" t="s">
        <v>850</v>
      </c>
      <c r="AC22" s="226">
        <v>43465</v>
      </c>
      <c r="AD22" s="231" t="s">
        <v>1007</v>
      </c>
      <c r="AE22" s="59">
        <v>3</v>
      </c>
      <c r="AF22" s="405">
        <f t="shared" si="0"/>
        <v>0.6</v>
      </c>
      <c r="AG22" s="406">
        <f t="shared" si="1"/>
        <v>0.6</v>
      </c>
      <c r="AH22" s="89" t="b">
        <f t="shared" si="10"/>
        <v>0</v>
      </c>
      <c r="AI22" s="94" t="str">
        <f t="shared" si="11"/>
        <v>INCUMPLIDA</v>
      </c>
      <c r="AJ22" s="408" t="str">
        <f t="shared" si="12"/>
        <v>INCUMPLIDA</v>
      </c>
      <c r="AK22" s="93" t="s">
        <v>1180</v>
      </c>
      <c r="AL22" s="59" t="s">
        <v>1006</v>
      </c>
      <c r="AM22" s="411" t="str">
        <f t="shared" si="3"/>
        <v>PENDIENTE</v>
      </c>
      <c r="AN22" s="59"/>
      <c r="AO22" s="60"/>
      <c r="AP22" s="92"/>
    </row>
    <row r="23" spans="1:42" ht="153" x14ac:dyDescent="0.15">
      <c r="A23" s="83">
        <v>14</v>
      </c>
      <c r="B23" s="216">
        <v>43069</v>
      </c>
      <c r="C23" s="213" t="s">
        <v>23</v>
      </c>
      <c r="D23" s="213" t="s">
        <v>190</v>
      </c>
      <c r="E23" s="216">
        <v>43041</v>
      </c>
      <c r="F23" s="213">
        <v>5</v>
      </c>
      <c r="G23" s="213" t="s">
        <v>195</v>
      </c>
      <c r="H23" s="213" t="s">
        <v>112</v>
      </c>
      <c r="I23" s="213" t="s">
        <v>312</v>
      </c>
      <c r="J23" s="213" t="s">
        <v>315</v>
      </c>
      <c r="K23" s="83">
        <v>5</v>
      </c>
      <c r="L23" s="83" t="s">
        <v>27</v>
      </c>
      <c r="M23" s="83" t="s">
        <v>313</v>
      </c>
      <c r="N23" s="221" t="s">
        <v>314</v>
      </c>
      <c r="O23" s="221">
        <v>1</v>
      </c>
      <c r="P23" s="210">
        <v>43080</v>
      </c>
      <c r="Q23" s="210">
        <v>43444</v>
      </c>
      <c r="R23" s="83" t="s">
        <v>126</v>
      </c>
      <c r="S23" s="213" t="str">
        <f>IF(R23="","",VLOOKUP(R23,[2]Datos.!G36:H58,2,FALSE))</f>
        <v>Secretario General</v>
      </c>
      <c r="T23" s="213" t="str">
        <f>IF(R23="","",VLOOKUP(R23,[2]Datos.!$J$28:$K$50,2,FALSE))</f>
        <v>Coordinador Jurídico</v>
      </c>
      <c r="U23" s="83" t="s">
        <v>167</v>
      </c>
      <c r="V23" s="216">
        <v>43343</v>
      </c>
      <c r="W23" s="233" t="s">
        <v>848</v>
      </c>
      <c r="X23" s="217">
        <v>0.6</v>
      </c>
      <c r="Y23" s="89"/>
      <c r="Z23" s="94"/>
      <c r="AA23" s="230" t="s">
        <v>847</v>
      </c>
      <c r="AB23" s="59" t="s">
        <v>882</v>
      </c>
      <c r="AC23" s="226">
        <v>43465</v>
      </c>
      <c r="AD23" s="231" t="s">
        <v>1007</v>
      </c>
      <c r="AE23" s="59">
        <v>3</v>
      </c>
      <c r="AF23" s="405">
        <f t="shared" si="0"/>
        <v>0.6</v>
      </c>
      <c r="AG23" s="406">
        <f t="shared" si="1"/>
        <v>0.6</v>
      </c>
      <c r="AH23" s="89" t="b">
        <f t="shared" si="10"/>
        <v>0</v>
      </c>
      <c r="AI23" s="94" t="str">
        <f t="shared" si="11"/>
        <v>INCUMPLIDA</v>
      </c>
      <c r="AJ23" s="408" t="str">
        <f t="shared" si="12"/>
        <v>INCUMPLIDA</v>
      </c>
      <c r="AK23" s="93" t="s">
        <v>1180</v>
      </c>
      <c r="AL23" s="59" t="s">
        <v>1006</v>
      </c>
      <c r="AM23" s="411" t="str">
        <f t="shared" si="3"/>
        <v>PENDIENTE</v>
      </c>
      <c r="AN23" s="59"/>
      <c r="AO23" s="60"/>
      <c r="AP23" s="92"/>
    </row>
    <row r="24" spans="1:42" ht="123.75" x14ac:dyDescent="0.15">
      <c r="A24" s="83">
        <v>15</v>
      </c>
      <c r="B24" s="216">
        <v>43069</v>
      </c>
      <c r="C24" s="213" t="s">
        <v>23</v>
      </c>
      <c r="D24" s="213" t="s">
        <v>190</v>
      </c>
      <c r="E24" s="216">
        <v>43041</v>
      </c>
      <c r="F24" s="213">
        <v>6</v>
      </c>
      <c r="G24" s="213" t="s">
        <v>196</v>
      </c>
      <c r="H24" s="213" t="s">
        <v>112</v>
      </c>
      <c r="I24" s="213" t="s">
        <v>312</v>
      </c>
      <c r="J24" s="213" t="s">
        <v>315</v>
      </c>
      <c r="K24" s="83">
        <v>5</v>
      </c>
      <c r="L24" s="83" t="s">
        <v>27</v>
      </c>
      <c r="M24" s="83" t="s">
        <v>313</v>
      </c>
      <c r="N24" s="221" t="s">
        <v>314</v>
      </c>
      <c r="O24" s="221">
        <v>1</v>
      </c>
      <c r="P24" s="210">
        <v>43080</v>
      </c>
      <c r="Q24" s="210">
        <v>43444</v>
      </c>
      <c r="R24" s="83" t="s">
        <v>126</v>
      </c>
      <c r="S24" s="213" t="str">
        <f>IF(R24="","",VLOOKUP(R24,[2]Datos.!G38:H60,2,FALSE))</f>
        <v>Secretario General</v>
      </c>
      <c r="T24" s="213" t="str">
        <f>IF(R24="","",VLOOKUP(R24,[2]Datos.!$J$28:$K$50,2,FALSE))</f>
        <v>Coordinador Jurídico</v>
      </c>
      <c r="U24" s="83" t="s">
        <v>167</v>
      </c>
      <c r="V24" s="216">
        <v>43343</v>
      </c>
      <c r="W24" s="231" t="s">
        <v>849</v>
      </c>
      <c r="X24" s="217">
        <v>0.6</v>
      </c>
      <c r="Y24" s="89"/>
      <c r="Z24" s="94"/>
      <c r="AA24" s="230" t="s">
        <v>847</v>
      </c>
      <c r="AB24" s="83" t="s">
        <v>850</v>
      </c>
      <c r="AC24" s="226">
        <v>43465</v>
      </c>
      <c r="AD24" s="231" t="s">
        <v>1007</v>
      </c>
      <c r="AE24" s="59">
        <v>3</v>
      </c>
      <c r="AF24" s="405">
        <f t="shared" si="0"/>
        <v>0.6</v>
      </c>
      <c r="AG24" s="406">
        <f t="shared" si="1"/>
        <v>0.6</v>
      </c>
      <c r="AH24" s="89" t="b">
        <f t="shared" si="10"/>
        <v>0</v>
      </c>
      <c r="AI24" s="94" t="str">
        <f t="shared" si="11"/>
        <v>INCUMPLIDA</v>
      </c>
      <c r="AJ24" s="408" t="str">
        <f t="shared" si="12"/>
        <v>INCUMPLIDA</v>
      </c>
      <c r="AK24" s="93" t="s">
        <v>1180</v>
      </c>
      <c r="AL24" s="59" t="s">
        <v>1006</v>
      </c>
      <c r="AM24" s="411" t="str">
        <f t="shared" si="3"/>
        <v>PENDIENTE</v>
      </c>
      <c r="AN24" s="59"/>
      <c r="AO24" s="60"/>
      <c r="AP24" s="92"/>
    </row>
    <row r="25" spans="1:42" ht="127.5" x14ac:dyDescent="0.15">
      <c r="A25" s="83">
        <v>16</v>
      </c>
      <c r="B25" s="216">
        <v>43069</v>
      </c>
      <c r="C25" s="213" t="s">
        <v>23</v>
      </c>
      <c r="D25" s="213" t="s">
        <v>190</v>
      </c>
      <c r="E25" s="216">
        <v>43041</v>
      </c>
      <c r="F25" s="213">
        <v>7</v>
      </c>
      <c r="G25" s="213" t="s">
        <v>197</v>
      </c>
      <c r="H25" s="213" t="s">
        <v>112</v>
      </c>
      <c r="I25" s="213" t="s">
        <v>312</v>
      </c>
      <c r="J25" s="213" t="s">
        <v>316</v>
      </c>
      <c r="K25" s="83">
        <v>4</v>
      </c>
      <c r="L25" s="83" t="s">
        <v>27</v>
      </c>
      <c r="M25" s="83" t="s">
        <v>313</v>
      </c>
      <c r="N25" s="221" t="s">
        <v>314</v>
      </c>
      <c r="O25" s="221">
        <v>1</v>
      </c>
      <c r="P25" s="210">
        <v>43080</v>
      </c>
      <c r="Q25" s="210">
        <v>43444</v>
      </c>
      <c r="R25" s="83" t="s">
        <v>126</v>
      </c>
      <c r="S25" s="213" t="s">
        <v>67</v>
      </c>
      <c r="T25" s="213" t="str">
        <f>IF(R25="","",VLOOKUP(R25,[2]Datos.!$J$28:$K$50,2,FALSE))</f>
        <v>Coordinador Jurídico</v>
      </c>
      <c r="U25" s="83" t="s">
        <v>167</v>
      </c>
      <c r="V25" s="216">
        <v>43343</v>
      </c>
      <c r="W25" s="233" t="s">
        <v>886</v>
      </c>
      <c r="X25" s="217">
        <v>0.25</v>
      </c>
      <c r="Y25" s="89"/>
      <c r="Z25" s="94"/>
      <c r="AA25" s="230" t="s">
        <v>847</v>
      </c>
      <c r="AB25" s="59" t="s">
        <v>882</v>
      </c>
      <c r="AC25" s="226">
        <v>43465</v>
      </c>
      <c r="AD25" s="231" t="s">
        <v>1007</v>
      </c>
      <c r="AE25" s="59">
        <v>2</v>
      </c>
      <c r="AF25" s="405">
        <f t="shared" si="0"/>
        <v>0.5</v>
      </c>
      <c r="AG25" s="406">
        <f t="shared" si="1"/>
        <v>0.5</v>
      </c>
      <c r="AH25" s="89" t="b">
        <f t="shared" si="10"/>
        <v>0</v>
      </c>
      <c r="AI25" s="94" t="str">
        <f t="shared" si="11"/>
        <v>INCUMPLIDA</v>
      </c>
      <c r="AJ25" s="408" t="str">
        <f t="shared" si="12"/>
        <v>INCUMPLIDA</v>
      </c>
      <c r="AK25" s="93" t="s">
        <v>1181</v>
      </c>
      <c r="AL25" s="59" t="s">
        <v>1006</v>
      </c>
      <c r="AM25" s="411" t="str">
        <f t="shared" si="3"/>
        <v>PENDIENTE</v>
      </c>
      <c r="AN25" s="59"/>
      <c r="AO25" s="60"/>
      <c r="AP25" s="60"/>
    </row>
    <row r="26" spans="1:42" ht="236.25" x14ac:dyDescent="0.15">
      <c r="A26" s="83">
        <v>17</v>
      </c>
      <c r="B26" s="216">
        <v>43069</v>
      </c>
      <c r="C26" s="213" t="s">
        <v>23</v>
      </c>
      <c r="D26" s="213" t="s">
        <v>190</v>
      </c>
      <c r="E26" s="216">
        <v>43041</v>
      </c>
      <c r="F26" s="213">
        <v>8</v>
      </c>
      <c r="G26" s="213" t="s">
        <v>198</v>
      </c>
      <c r="H26" s="213" t="s">
        <v>112</v>
      </c>
      <c r="I26" s="213" t="s">
        <v>312</v>
      </c>
      <c r="J26" s="213" t="s">
        <v>568</v>
      </c>
      <c r="K26" s="83">
        <v>3</v>
      </c>
      <c r="L26" s="83" t="s">
        <v>27</v>
      </c>
      <c r="M26" s="83" t="s">
        <v>313</v>
      </c>
      <c r="N26" s="221" t="s">
        <v>317</v>
      </c>
      <c r="O26" s="221">
        <v>1</v>
      </c>
      <c r="P26" s="210">
        <v>43080</v>
      </c>
      <c r="Q26" s="210">
        <v>43617</v>
      </c>
      <c r="R26" s="83" t="s">
        <v>126</v>
      </c>
      <c r="S26" s="213" t="str">
        <f>IF(R26="","",VLOOKUP(R26,[2]Datos.!G29:H51,2,FALSE))</f>
        <v>Secretario General</v>
      </c>
      <c r="T26" s="213" t="str">
        <f>IF(R26="","",VLOOKUP(R26,[2]Datos.!$J$28:$K$50,2,FALSE))</f>
        <v>Coordinador Jurídico</v>
      </c>
      <c r="U26" s="83" t="s">
        <v>167</v>
      </c>
      <c r="V26" s="216">
        <v>43343</v>
      </c>
      <c r="W26" s="233" t="s">
        <v>889</v>
      </c>
      <c r="X26" s="217">
        <v>0.16700000000000001</v>
      </c>
      <c r="Y26" s="89"/>
      <c r="Z26" s="94"/>
      <c r="AA26" s="230" t="s">
        <v>847</v>
      </c>
      <c r="AB26" s="59" t="s">
        <v>882</v>
      </c>
      <c r="AC26" s="226">
        <v>43465</v>
      </c>
      <c r="AD26" s="231" t="s">
        <v>1007</v>
      </c>
      <c r="AE26" s="59">
        <v>0</v>
      </c>
      <c r="AF26" s="405">
        <f t="shared" si="0"/>
        <v>0</v>
      </c>
      <c r="AG26" s="406">
        <f t="shared" si="1"/>
        <v>0</v>
      </c>
      <c r="AH26" s="89" t="str">
        <f t="shared" si="10"/>
        <v>SIN INICIAR</v>
      </c>
      <c r="AI26" s="94" t="b">
        <f t="shared" si="11"/>
        <v>0</v>
      </c>
      <c r="AJ26" s="408" t="str">
        <f>IF(AE26="","",IF(AC26&gt;=Y26,AH26,IF(AC26&lt;=Y26,AI26)))</f>
        <v>SIN INICIAR</v>
      </c>
      <c r="AK26" s="93" t="s">
        <v>1180</v>
      </c>
      <c r="AL26" s="59" t="s">
        <v>1006</v>
      </c>
      <c r="AM26" s="411" t="str">
        <f t="shared" si="3"/>
        <v>PENDIENTE</v>
      </c>
      <c r="AN26" s="59"/>
      <c r="AO26" s="60"/>
      <c r="AP26" s="92"/>
    </row>
    <row r="27" spans="1:42" ht="89.25" x14ac:dyDescent="0.15">
      <c r="A27" s="83">
        <v>18</v>
      </c>
      <c r="B27" s="210">
        <v>43069</v>
      </c>
      <c r="C27" s="83" t="s">
        <v>23</v>
      </c>
      <c r="D27" s="83" t="s">
        <v>199</v>
      </c>
      <c r="E27" s="210">
        <v>43042</v>
      </c>
      <c r="F27" s="213">
        <v>1</v>
      </c>
      <c r="G27" s="83" t="s">
        <v>200</v>
      </c>
      <c r="H27" s="83" t="s">
        <v>112</v>
      </c>
      <c r="I27" s="211" t="s">
        <v>318</v>
      </c>
      <c r="J27" s="211" t="s">
        <v>319</v>
      </c>
      <c r="K27" s="211">
        <v>11</v>
      </c>
      <c r="L27" s="211" t="s">
        <v>27</v>
      </c>
      <c r="M27" s="211" t="s">
        <v>569</v>
      </c>
      <c r="N27" s="223" t="s">
        <v>320</v>
      </c>
      <c r="O27" s="223">
        <v>1</v>
      </c>
      <c r="P27" s="210">
        <v>43080</v>
      </c>
      <c r="Q27" s="210">
        <v>43444</v>
      </c>
      <c r="R27" s="212" t="s">
        <v>126</v>
      </c>
      <c r="S27" s="213" t="str">
        <f>IF(R27="","",VLOOKUP(R27,[2]Datos.!$G$28:$H$50,2,FALSE))</f>
        <v>Secretario General</v>
      </c>
      <c r="T27" s="213" t="str">
        <f>IF(R27="","",VLOOKUP(R27,[2]Datos.!$J$28:$K$50,2,FALSE))</f>
        <v>Coordinador Jurídico</v>
      </c>
      <c r="U27" s="83" t="s">
        <v>167</v>
      </c>
      <c r="V27" s="216">
        <v>43343</v>
      </c>
      <c r="W27" s="231" t="s">
        <v>857</v>
      </c>
      <c r="X27" s="217">
        <v>0.64</v>
      </c>
      <c r="Y27" s="89"/>
      <c r="Z27" s="94"/>
      <c r="AA27" s="230" t="s">
        <v>847</v>
      </c>
      <c r="AB27" s="83" t="s">
        <v>850</v>
      </c>
      <c r="AC27" s="226">
        <v>43465</v>
      </c>
      <c r="AD27" s="231" t="s">
        <v>1008</v>
      </c>
      <c r="AE27" s="59">
        <v>5</v>
      </c>
      <c r="AF27" s="405">
        <f t="shared" si="0"/>
        <v>0.45454545454545453</v>
      </c>
      <c r="AG27" s="406">
        <f t="shared" si="1"/>
        <v>0.45454545454545453</v>
      </c>
      <c r="AH27" s="89" t="b">
        <f t="shared" si="10"/>
        <v>0</v>
      </c>
      <c r="AI27" s="94" t="str">
        <f t="shared" si="11"/>
        <v>INCUMPLIDA</v>
      </c>
      <c r="AJ27" s="408" t="str">
        <f t="shared" si="12"/>
        <v>INCUMPLIDA</v>
      </c>
      <c r="AK27" s="93" t="s">
        <v>1182</v>
      </c>
      <c r="AL27" s="59" t="s">
        <v>1006</v>
      </c>
      <c r="AM27" s="411" t="str">
        <f t="shared" si="3"/>
        <v>PENDIENTE</v>
      </c>
      <c r="AN27" s="59"/>
      <c r="AO27" s="60"/>
      <c r="AP27" s="60"/>
    </row>
    <row r="28" spans="1:42" ht="89.25" x14ac:dyDescent="0.15">
      <c r="A28" s="83">
        <v>19</v>
      </c>
      <c r="B28" s="210">
        <v>43069</v>
      </c>
      <c r="C28" s="83" t="s">
        <v>23</v>
      </c>
      <c r="D28" s="83" t="s">
        <v>199</v>
      </c>
      <c r="E28" s="210">
        <v>43042</v>
      </c>
      <c r="F28" s="213">
        <v>1</v>
      </c>
      <c r="G28" s="83" t="s">
        <v>200</v>
      </c>
      <c r="H28" s="83" t="s">
        <v>112</v>
      </c>
      <c r="I28" s="211" t="s">
        <v>318</v>
      </c>
      <c r="J28" s="211" t="s">
        <v>570</v>
      </c>
      <c r="K28" s="211">
        <v>50</v>
      </c>
      <c r="L28" s="211" t="s">
        <v>27</v>
      </c>
      <c r="M28" s="211" t="s">
        <v>569</v>
      </c>
      <c r="N28" s="223" t="s">
        <v>320</v>
      </c>
      <c r="O28" s="223">
        <v>1</v>
      </c>
      <c r="P28" s="210">
        <v>43080</v>
      </c>
      <c r="Q28" s="210">
        <v>43444</v>
      </c>
      <c r="R28" s="212" t="s">
        <v>126</v>
      </c>
      <c r="S28" s="213" t="str">
        <f>IF(R28="","",VLOOKUP(R28,[2]Datos.!$G$28:$H$50,2,FALSE))</f>
        <v>Secretario General</v>
      </c>
      <c r="T28" s="213" t="str">
        <f>IF(R28="","",VLOOKUP(R28,[2]Datos.!$J$28:$K$50,2,FALSE))</f>
        <v>Coordinador Jurídico</v>
      </c>
      <c r="U28" s="83" t="s">
        <v>167</v>
      </c>
      <c r="V28" s="216">
        <v>43343</v>
      </c>
      <c r="W28" s="238" t="s">
        <v>858</v>
      </c>
      <c r="X28" s="217">
        <v>0.436</v>
      </c>
      <c r="Y28" s="89"/>
      <c r="Z28" s="94"/>
      <c r="AA28" s="230" t="s">
        <v>847</v>
      </c>
      <c r="AB28" s="83" t="s">
        <v>850</v>
      </c>
      <c r="AC28" s="226">
        <v>43465</v>
      </c>
      <c r="AD28" s="231" t="s">
        <v>1008</v>
      </c>
      <c r="AE28" s="59">
        <v>20</v>
      </c>
      <c r="AF28" s="405">
        <f t="shared" si="0"/>
        <v>0.4</v>
      </c>
      <c r="AG28" s="406">
        <f t="shared" si="1"/>
        <v>0.4</v>
      </c>
      <c r="AH28" s="89" t="b">
        <f t="shared" si="10"/>
        <v>0</v>
      </c>
      <c r="AI28" s="94" t="str">
        <f t="shared" si="11"/>
        <v>INCUMPLIDA</v>
      </c>
      <c r="AJ28" s="408" t="str">
        <f t="shared" si="12"/>
        <v>INCUMPLIDA</v>
      </c>
      <c r="AK28" s="93" t="s">
        <v>1183</v>
      </c>
      <c r="AL28" s="59" t="s">
        <v>1006</v>
      </c>
      <c r="AM28" s="411" t="str">
        <f t="shared" si="3"/>
        <v>PENDIENTE</v>
      </c>
      <c r="AN28" s="59"/>
      <c r="AO28" s="60"/>
      <c r="AP28" s="60"/>
    </row>
    <row r="29" spans="1:42" ht="178.5" x14ac:dyDescent="0.15">
      <c r="A29" s="83">
        <v>20</v>
      </c>
      <c r="B29" s="210">
        <v>43083</v>
      </c>
      <c r="C29" s="83" t="s">
        <v>23</v>
      </c>
      <c r="D29" s="83" t="s">
        <v>201</v>
      </c>
      <c r="E29" s="210">
        <v>43069</v>
      </c>
      <c r="F29" s="213">
        <v>1</v>
      </c>
      <c r="G29" s="83" t="s">
        <v>202</v>
      </c>
      <c r="H29" s="83" t="s">
        <v>453</v>
      </c>
      <c r="I29" s="83" t="s">
        <v>571</v>
      </c>
      <c r="J29" s="83" t="s">
        <v>321</v>
      </c>
      <c r="K29" s="83">
        <v>2</v>
      </c>
      <c r="L29" s="83" t="s">
        <v>27</v>
      </c>
      <c r="M29" s="83" t="s">
        <v>322</v>
      </c>
      <c r="N29" s="224" t="s">
        <v>323</v>
      </c>
      <c r="O29" s="221">
        <v>1</v>
      </c>
      <c r="P29" s="210">
        <v>43101</v>
      </c>
      <c r="Q29" s="210">
        <v>43343</v>
      </c>
      <c r="R29" s="83" t="s">
        <v>127</v>
      </c>
      <c r="S29" s="213" t="str">
        <f>IF(R29="","",VLOOKUP(R29,[2]Datos.!G30:H52,2,FALSE))</f>
        <v>Secretario General</v>
      </c>
      <c r="T29" s="213" t="str">
        <f>IF(R29="","",VLOOKUP(R29,[2]Datos.!$J$28:$K$50,2,FALSE))</f>
        <v>Auxiliar de Atención al Ciudadano</v>
      </c>
      <c r="U29" s="83" t="s">
        <v>167</v>
      </c>
      <c r="V29" s="216">
        <v>43343</v>
      </c>
      <c r="W29" s="236" t="s">
        <v>859</v>
      </c>
      <c r="X29" s="217">
        <v>0.5</v>
      </c>
      <c r="Y29" s="89"/>
      <c r="Z29" s="94"/>
      <c r="AA29" s="230" t="s">
        <v>844</v>
      </c>
      <c r="AB29" s="83" t="s">
        <v>853</v>
      </c>
      <c r="AC29" s="226">
        <v>43465</v>
      </c>
      <c r="AD29" s="93" t="s">
        <v>992</v>
      </c>
      <c r="AE29" s="59">
        <v>1</v>
      </c>
      <c r="AF29" s="405">
        <f t="shared" si="0"/>
        <v>0.5</v>
      </c>
      <c r="AG29" s="406">
        <f t="shared" si="1"/>
        <v>0.5</v>
      </c>
      <c r="AH29" s="89" t="b">
        <f>IF(AE29="","",IF(AC29&lt;=Q29,IF(AG29=0%,"SIN INICIAR",IF(AG29=100%,"TERMINADA",IF(AG29&gt;0%,"EN PROCESO",IF(AG29&lt;0%,"INCUMPLIDA"))))))</f>
        <v>0</v>
      </c>
      <c r="AI29" s="94" t="str">
        <f>IF(AE29="","",IF(AC29&gt;=Q29,IF(AG29&lt;100%,"INCUMPLIDA",IF(AG29=100%,"TERMINADA EXTEMPORANEA"))))</f>
        <v>INCUMPLIDA</v>
      </c>
      <c r="AJ29" s="407" t="str">
        <f t="shared" si="2"/>
        <v>INCUMPLIDA</v>
      </c>
      <c r="AK29" s="233" t="s">
        <v>1184</v>
      </c>
      <c r="AL29" s="59" t="s">
        <v>896</v>
      </c>
      <c r="AM29" s="411" t="str">
        <f t="shared" si="3"/>
        <v>PENDIENTE</v>
      </c>
      <c r="AN29" s="59"/>
      <c r="AO29" s="60"/>
      <c r="AP29" s="92"/>
    </row>
    <row r="30" spans="1:42" ht="191.25" x14ac:dyDescent="0.15">
      <c r="A30" s="83">
        <v>22</v>
      </c>
      <c r="B30" s="216">
        <v>43088</v>
      </c>
      <c r="C30" s="213" t="s">
        <v>23</v>
      </c>
      <c r="D30" s="213" t="s">
        <v>203</v>
      </c>
      <c r="E30" s="216">
        <v>43069</v>
      </c>
      <c r="F30" s="213">
        <v>1</v>
      </c>
      <c r="G30" s="213" t="s">
        <v>204</v>
      </c>
      <c r="H30" s="213" t="s">
        <v>108</v>
      </c>
      <c r="I30" s="213" t="s">
        <v>324</v>
      </c>
      <c r="J30" s="213" t="s">
        <v>510</v>
      </c>
      <c r="K30" s="213">
        <v>1</v>
      </c>
      <c r="L30" s="213" t="s">
        <v>27</v>
      </c>
      <c r="M30" s="213" t="s">
        <v>325</v>
      </c>
      <c r="N30" s="215" t="s">
        <v>326</v>
      </c>
      <c r="O30" s="225">
        <v>1</v>
      </c>
      <c r="P30" s="216">
        <v>43136</v>
      </c>
      <c r="Q30" s="216">
        <v>43312</v>
      </c>
      <c r="R30" s="213" t="s">
        <v>82</v>
      </c>
      <c r="S30" s="213" t="str">
        <f>IF(R30="","",VLOOKUP(R30,[2]Datos.!G32:H54,2,FALSE))</f>
        <v>Director Operativo</v>
      </c>
      <c r="T30" s="213" t="str">
        <f>IF(R30="","",VLOOKUP(R30,[2]Datos.!$J$28:$K$50,2,FALSE))</f>
        <v>Profesional Universitario de Ventas y Mercadeo</v>
      </c>
      <c r="U30" s="83" t="s">
        <v>167</v>
      </c>
      <c r="V30" s="216">
        <v>43343</v>
      </c>
      <c r="W30" s="236" t="s">
        <v>958</v>
      </c>
      <c r="X30" s="217">
        <v>1</v>
      </c>
      <c r="Y30" s="89"/>
      <c r="Z30" s="94"/>
      <c r="AA30" s="230" t="s">
        <v>860</v>
      </c>
      <c r="AB30" s="83" t="s">
        <v>853</v>
      </c>
      <c r="AC30" s="226">
        <v>43465</v>
      </c>
      <c r="AD30" s="93" t="s">
        <v>957</v>
      </c>
      <c r="AE30" s="59">
        <v>1</v>
      </c>
      <c r="AF30" s="405">
        <f t="shared" si="0"/>
        <v>1</v>
      </c>
      <c r="AG30" s="406">
        <f t="shared" si="1"/>
        <v>1</v>
      </c>
      <c r="AH30" s="89" t="str">
        <f>IF(AE30="","",IF(AC30&gt;=Q30,IF(AG30=0%,"SIN INICIAR",IF(AG30=100%,"TERMINADA",IF(AG30&gt;0%,"EN PROCESO",IF(AG30&lt;0%,"INCUMPLIDA"))))))</f>
        <v>TERMINADA</v>
      </c>
      <c r="AI30" s="94" t="b">
        <f>IF(AE30="","",IF(AC30&lt;=Q30,IF(AG30&lt;100%,"INCUMPLIDA",IF(AG30=100%,"TERMINADA EXTEMPORANEA"))))</f>
        <v>0</v>
      </c>
      <c r="AJ30" s="408" t="str">
        <f>IF(AE30="","",IF(AC30&gt;=Y30,AH30,IF(AC30&lt;=Y30,AI30)))</f>
        <v>TERMINADA</v>
      </c>
      <c r="AK30" s="233" t="s">
        <v>1185</v>
      </c>
      <c r="AL30" s="59" t="s">
        <v>896</v>
      </c>
      <c r="AM30" s="411" t="str">
        <f t="shared" si="3"/>
        <v>CUMPLIDA</v>
      </c>
      <c r="AN30" s="59" t="s">
        <v>1109</v>
      </c>
      <c r="AO30" s="60" t="s">
        <v>666</v>
      </c>
      <c r="AP30" s="60" t="s">
        <v>1104</v>
      </c>
    </row>
    <row r="31" spans="1:42" ht="127.5" x14ac:dyDescent="0.15">
      <c r="A31" s="83">
        <v>23</v>
      </c>
      <c r="B31" s="216">
        <v>43088</v>
      </c>
      <c r="C31" s="213" t="s">
        <v>23</v>
      </c>
      <c r="D31" s="213" t="s">
        <v>203</v>
      </c>
      <c r="E31" s="216">
        <v>43069</v>
      </c>
      <c r="F31" s="213">
        <v>2</v>
      </c>
      <c r="G31" s="213" t="s">
        <v>205</v>
      </c>
      <c r="H31" s="213" t="s">
        <v>108</v>
      </c>
      <c r="I31" s="213" t="s">
        <v>327</v>
      </c>
      <c r="J31" s="213" t="s">
        <v>572</v>
      </c>
      <c r="K31" s="213">
        <v>2</v>
      </c>
      <c r="L31" s="213" t="s">
        <v>27</v>
      </c>
      <c r="M31" s="213" t="s">
        <v>328</v>
      </c>
      <c r="N31" s="215" t="s">
        <v>326</v>
      </c>
      <c r="O31" s="225">
        <v>1</v>
      </c>
      <c r="P31" s="216">
        <v>43136</v>
      </c>
      <c r="Q31" s="216">
        <v>43312</v>
      </c>
      <c r="R31" s="213" t="s">
        <v>82</v>
      </c>
      <c r="S31" s="213" t="str">
        <f>IF(R31="","",VLOOKUP(R31,[2]Datos.!G33:H55,2,FALSE))</f>
        <v>Director Operativo</v>
      </c>
      <c r="T31" s="213" t="str">
        <f>IF(R31="","",VLOOKUP(R31,[2]Datos.!$J$28:$K$50,2,FALSE))</f>
        <v>Profesional Universitario de Ventas y Mercadeo</v>
      </c>
      <c r="U31" s="83" t="s">
        <v>167</v>
      </c>
      <c r="V31" s="216">
        <v>43343</v>
      </c>
      <c r="W31" s="231" t="s">
        <v>868</v>
      </c>
      <c r="X31" s="217">
        <v>1</v>
      </c>
      <c r="Y31" s="89"/>
      <c r="Z31" s="94"/>
      <c r="AA31" s="230" t="s">
        <v>860</v>
      </c>
      <c r="AB31" s="83" t="s">
        <v>853</v>
      </c>
      <c r="AC31" s="226">
        <v>43465</v>
      </c>
      <c r="AD31" s="93" t="s">
        <v>964</v>
      </c>
      <c r="AE31" s="59">
        <v>2</v>
      </c>
      <c r="AF31" s="405">
        <f t="shared" si="0"/>
        <v>1</v>
      </c>
      <c r="AG31" s="406">
        <f t="shared" si="1"/>
        <v>1</v>
      </c>
      <c r="AH31" s="89" t="str">
        <f>IF(AE31="","",IF(AC31&gt;=Q31,IF(AG31=0%,"SIN INICIAR",IF(AG31=100%,"TERMINADA",IF(AG31&gt;0%,"EN PROCESO",IF(AG31&lt;0%,"INCUMPLIDA"))))))</f>
        <v>TERMINADA</v>
      </c>
      <c r="AI31" s="94" t="b">
        <f>IF(AE31="","",IF(AC31&lt;=Q31,IF(AG31&lt;100%,"INCUMPLIDA",IF(AG31=100%,"TERMINADA EXTEMPORANEA"))))</f>
        <v>0</v>
      </c>
      <c r="AJ31" s="408" t="str">
        <f>IF(AE31="","",IF(AC31&gt;=Y31,AH31,IF(AC31&lt;=Y31,AI31)))</f>
        <v>TERMINADA</v>
      </c>
      <c r="AK31" s="233" t="s">
        <v>1186</v>
      </c>
      <c r="AL31" s="59" t="s">
        <v>896</v>
      </c>
      <c r="AM31" s="411" t="str">
        <f t="shared" si="3"/>
        <v>CUMPLIDA</v>
      </c>
      <c r="AN31" s="59" t="s">
        <v>960</v>
      </c>
      <c r="AO31" s="60" t="s">
        <v>665</v>
      </c>
      <c r="AP31" s="60" t="s">
        <v>1104</v>
      </c>
    </row>
    <row r="32" spans="1:42" ht="348.75" x14ac:dyDescent="0.15">
      <c r="A32" s="83">
        <v>24</v>
      </c>
      <c r="B32" s="216">
        <v>43088</v>
      </c>
      <c r="C32" s="213" t="s">
        <v>23</v>
      </c>
      <c r="D32" s="213" t="s">
        <v>203</v>
      </c>
      <c r="E32" s="216">
        <v>43069</v>
      </c>
      <c r="F32" s="213">
        <v>3</v>
      </c>
      <c r="G32" s="213" t="s">
        <v>206</v>
      </c>
      <c r="H32" s="213" t="s">
        <v>108</v>
      </c>
      <c r="I32" s="213" t="s">
        <v>511</v>
      </c>
      <c r="J32" s="213" t="s">
        <v>512</v>
      </c>
      <c r="K32" s="213">
        <v>3</v>
      </c>
      <c r="L32" s="213" t="s">
        <v>27</v>
      </c>
      <c r="M32" s="213" t="s">
        <v>328</v>
      </c>
      <c r="N32" s="215" t="s">
        <v>329</v>
      </c>
      <c r="O32" s="225">
        <v>1</v>
      </c>
      <c r="P32" s="216">
        <v>43136</v>
      </c>
      <c r="Q32" s="216">
        <v>43312</v>
      </c>
      <c r="R32" s="213" t="s">
        <v>80</v>
      </c>
      <c r="S32" s="213" t="str">
        <f>IF(R32="","",VLOOKUP(R32,[2]Datos.!G34:H56,2,FALSE))</f>
        <v>Director Operativo</v>
      </c>
      <c r="T32" s="213" t="str">
        <f>IF(R32="","",VLOOKUP(R32,[2]Datos.!$J$28:$K$50,2,FALSE))</f>
        <v>Coordinador de Programación</v>
      </c>
      <c r="U32" s="83" t="s">
        <v>167</v>
      </c>
      <c r="V32" s="216">
        <v>43343</v>
      </c>
      <c r="W32" s="231" t="s">
        <v>967</v>
      </c>
      <c r="X32" s="217">
        <v>0.66700000000000004</v>
      </c>
      <c r="Y32" s="89"/>
      <c r="Z32" s="94"/>
      <c r="AA32" s="230" t="s">
        <v>844</v>
      </c>
      <c r="AB32" s="83" t="s">
        <v>853</v>
      </c>
      <c r="AC32" s="226">
        <v>43465</v>
      </c>
      <c r="AD32" s="93" t="s">
        <v>968</v>
      </c>
      <c r="AE32" s="59">
        <v>2</v>
      </c>
      <c r="AF32" s="405">
        <f t="shared" si="0"/>
        <v>0.66666666666666663</v>
      </c>
      <c r="AG32" s="406">
        <f t="shared" si="1"/>
        <v>0.66666666666666663</v>
      </c>
      <c r="AH32" s="89" t="b">
        <f>IF(AE32="","",IF(AC32&lt;=Q32,IF(AG32=0%,"SIN INICIAR",IF(AG32=100%,"TERMINADA",IF(AG32&gt;0%,"EN PROCESO",IF(AG32&lt;0%,"INCUMPLIDA"))))))</f>
        <v>0</v>
      </c>
      <c r="AI32" s="94" t="str">
        <f>IF(AE32="","",IF(AC32&gt;=Q32,IF(AG32&lt;100%,"INCUMPLIDA",IF(AG32=100%,"TERMINADA EXTEMPORANEA"))))</f>
        <v>INCUMPLIDA</v>
      </c>
      <c r="AJ32" s="407" t="str">
        <f t="shared" si="2"/>
        <v>INCUMPLIDA</v>
      </c>
      <c r="AK32" s="233" t="s">
        <v>1187</v>
      </c>
      <c r="AL32" s="59" t="s">
        <v>896</v>
      </c>
      <c r="AM32" s="411" t="str">
        <f t="shared" si="3"/>
        <v>PENDIENTE</v>
      </c>
      <c r="AN32" s="59"/>
      <c r="AO32" s="60"/>
      <c r="AP32" s="92"/>
    </row>
    <row r="33" spans="1:42" ht="146.25" x14ac:dyDescent="0.15">
      <c r="A33" s="83">
        <v>25</v>
      </c>
      <c r="B33" s="216">
        <v>43088</v>
      </c>
      <c r="C33" s="213" t="s">
        <v>23</v>
      </c>
      <c r="D33" s="213" t="s">
        <v>203</v>
      </c>
      <c r="E33" s="216">
        <v>43069</v>
      </c>
      <c r="F33" s="213">
        <v>4</v>
      </c>
      <c r="G33" s="213" t="s">
        <v>207</v>
      </c>
      <c r="H33" s="213" t="s">
        <v>108</v>
      </c>
      <c r="I33" s="213" t="s">
        <v>330</v>
      </c>
      <c r="J33" s="213" t="s">
        <v>513</v>
      </c>
      <c r="K33" s="213">
        <v>3</v>
      </c>
      <c r="L33" s="213" t="s">
        <v>27</v>
      </c>
      <c r="M33" s="213" t="s">
        <v>328</v>
      </c>
      <c r="N33" s="215" t="s">
        <v>331</v>
      </c>
      <c r="O33" s="225">
        <v>1</v>
      </c>
      <c r="P33" s="216">
        <v>43136</v>
      </c>
      <c r="Q33" s="216">
        <v>43312</v>
      </c>
      <c r="R33" s="213" t="s">
        <v>82</v>
      </c>
      <c r="S33" s="213" t="str">
        <f>IF(R33="","",VLOOKUP(R33,[2]Datos.!G35:H57,2,FALSE))</f>
        <v>Director Operativo</v>
      </c>
      <c r="T33" s="213" t="str">
        <f>IF(R33="","",VLOOKUP(R33,[2]Datos.!$J$28:$K$50,2,FALSE))</f>
        <v>Profesional Universitario de Ventas y Mercadeo</v>
      </c>
      <c r="U33" s="83" t="s">
        <v>167</v>
      </c>
      <c r="V33" s="216">
        <v>43343</v>
      </c>
      <c r="W33" s="231" t="s">
        <v>879</v>
      </c>
      <c r="X33" s="217">
        <v>1</v>
      </c>
      <c r="Y33" s="89"/>
      <c r="Z33" s="94"/>
      <c r="AA33" s="230" t="s">
        <v>860</v>
      </c>
      <c r="AB33" s="83" t="s">
        <v>853</v>
      </c>
      <c r="AC33" s="226">
        <v>43465</v>
      </c>
      <c r="AD33" s="93" t="s">
        <v>1059</v>
      </c>
      <c r="AE33" s="59">
        <v>3</v>
      </c>
      <c r="AF33" s="405">
        <f t="shared" ref="AF33" si="13">IF(AE33="","",IF(OR($K33=0,$K33="",AC33=""),"",AE33/$K33))</f>
        <v>1</v>
      </c>
      <c r="AG33" s="406">
        <f t="shared" ref="AG33" si="14">IF(OR($O33="",AF33=""),"",IF(OR($O33=0,AF33=0),0,IF((AF33*100%)/$O33&gt;100%,100%,(AF33*100%)/$O33)))</f>
        <v>1</v>
      </c>
      <c r="AH33" s="89" t="str">
        <f>IF(AE33="","",IF(AC33&gt;=Q33,IF(AG33=0%,"SIN INICIAR",IF(AG33=100%,"TERMINADA",IF(AG33&gt;0%,"EN PROCESO",IF(AG33&lt;0%,"INCUMPLIDA"))))))</f>
        <v>TERMINADA</v>
      </c>
      <c r="AI33" s="94" t="b">
        <f>IF(AE33="","",IF(AC33&lt;Q33,IF(AG33&lt;100%,"INCUMPLIDA",IF(AG33=100%,"TERMINADA EXTEMPORANEA"))))</f>
        <v>0</v>
      </c>
      <c r="AJ33" s="408" t="str">
        <f>IF(AE33="","",IF(AC33&gt;=Y33,AH33,IF(AC33&lt;=Y33,AI33)))</f>
        <v>TERMINADA</v>
      </c>
      <c r="AK33" s="233" t="s">
        <v>1188</v>
      </c>
      <c r="AL33" s="59" t="s">
        <v>896</v>
      </c>
      <c r="AM33" s="411" t="str">
        <f t="shared" si="3"/>
        <v>CUMPLIDA</v>
      </c>
      <c r="AN33" s="59" t="s">
        <v>961</v>
      </c>
      <c r="AO33" s="60" t="s">
        <v>665</v>
      </c>
      <c r="AP33" s="60" t="s">
        <v>1104</v>
      </c>
    </row>
    <row r="34" spans="1:42" ht="191.25" x14ac:dyDescent="0.15">
      <c r="A34" s="83">
        <v>26</v>
      </c>
      <c r="B34" s="216">
        <v>43088</v>
      </c>
      <c r="C34" s="213" t="s">
        <v>23</v>
      </c>
      <c r="D34" s="213" t="s">
        <v>203</v>
      </c>
      <c r="E34" s="216">
        <v>43069</v>
      </c>
      <c r="F34" s="213">
        <v>6</v>
      </c>
      <c r="G34" s="213" t="s">
        <v>976</v>
      </c>
      <c r="H34" s="213" t="s">
        <v>108</v>
      </c>
      <c r="I34" s="213" t="s">
        <v>332</v>
      </c>
      <c r="J34" s="213" t="s">
        <v>514</v>
      </c>
      <c r="K34" s="213">
        <v>2</v>
      </c>
      <c r="L34" s="213" t="s">
        <v>27</v>
      </c>
      <c r="M34" s="213" t="s">
        <v>333</v>
      </c>
      <c r="N34" s="215" t="s">
        <v>334</v>
      </c>
      <c r="O34" s="225">
        <v>1</v>
      </c>
      <c r="P34" s="216">
        <v>43136</v>
      </c>
      <c r="Q34" s="216">
        <v>43312</v>
      </c>
      <c r="R34" s="213" t="s">
        <v>85</v>
      </c>
      <c r="S34" s="213" t="str">
        <f>IF(R34="","",VLOOKUP(R34,[2]Datos.!G37:H59,2,FALSE))</f>
        <v xml:space="preserve">Subdirector Administrativo </v>
      </c>
      <c r="T34" s="213" t="str">
        <f>IF(R34="","",VLOOKUP(R34,[2]Datos.!$J$28:$K$50,2,FALSE))</f>
        <v>Técnico de Servicios Administrativos</v>
      </c>
      <c r="U34" s="83" t="s">
        <v>167</v>
      </c>
      <c r="V34" s="216">
        <v>43343</v>
      </c>
      <c r="W34" s="239" t="s">
        <v>851</v>
      </c>
      <c r="X34" s="217">
        <v>0.25</v>
      </c>
      <c r="Y34" s="89"/>
      <c r="Z34" s="94"/>
      <c r="AA34" s="230" t="s">
        <v>844</v>
      </c>
      <c r="AB34" s="83" t="s">
        <v>846</v>
      </c>
      <c r="AC34" s="226">
        <v>43465</v>
      </c>
      <c r="AD34" s="93" t="s">
        <v>1118</v>
      </c>
      <c r="AE34" s="59">
        <v>1</v>
      </c>
      <c r="AF34" s="405">
        <f t="shared" si="0"/>
        <v>0.5</v>
      </c>
      <c r="AG34" s="406">
        <f t="shared" si="1"/>
        <v>0.5</v>
      </c>
      <c r="AH34" s="89" t="str">
        <f>IF(AE34="","",IF(AC34&gt;Q34,IF(AG34=0%,"SIN INICIAR",IF(AG34=100%,"TERMINADA",IF(AG34&gt;0%,"EN PROCESO",IF(AG34&lt;0%,"INCUMPLIDA"))))))</f>
        <v>EN PROCESO</v>
      </c>
      <c r="AI34" s="94" t="str">
        <f>IF(AE34="","",IF(AC34&gt;Q34,IF(AG34&lt;100%,"INCUMPLIDA",IF(AG34=100%,"TERMINADA EXTEMPORANEA"))))</f>
        <v>INCUMPLIDA</v>
      </c>
      <c r="AJ34" s="408" t="str">
        <f>IF(AE34="","",IF(AC34&lt;Y34,AH34,IF(AC34&gt;=Y34,AI34)))</f>
        <v>INCUMPLIDA</v>
      </c>
      <c r="AK34" s="403" t="s">
        <v>1189</v>
      </c>
      <c r="AL34" s="59" t="s">
        <v>881</v>
      </c>
      <c r="AM34" s="411" t="str">
        <f t="shared" si="3"/>
        <v>PENDIENTE</v>
      </c>
      <c r="AN34" s="59"/>
      <c r="AO34" s="60"/>
      <c r="AP34" s="92"/>
    </row>
    <row r="35" spans="1:42" ht="267.75" x14ac:dyDescent="0.15">
      <c r="A35" s="83">
        <v>27</v>
      </c>
      <c r="B35" s="216">
        <v>43088</v>
      </c>
      <c r="C35" s="213" t="s">
        <v>23</v>
      </c>
      <c r="D35" s="213" t="s">
        <v>203</v>
      </c>
      <c r="E35" s="216">
        <v>43069</v>
      </c>
      <c r="F35" s="213">
        <v>8</v>
      </c>
      <c r="G35" s="213" t="s">
        <v>208</v>
      </c>
      <c r="H35" s="213" t="s">
        <v>108</v>
      </c>
      <c r="I35" s="213" t="s">
        <v>515</v>
      </c>
      <c r="J35" s="213" t="s">
        <v>335</v>
      </c>
      <c r="K35" s="213">
        <v>3</v>
      </c>
      <c r="L35" s="213" t="s">
        <v>27</v>
      </c>
      <c r="M35" s="213" t="s">
        <v>325</v>
      </c>
      <c r="N35" s="215" t="s">
        <v>336</v>
      </c>
      <c r="O35" s="225">
        <v>1</v>
      </c>
      <c r="P35" s="216">
        <v>43136</v>
      </c>
      <c r="Q35" s="216">
        <v>43220</v>
      </c>
      <c r="R35" s="213" t="s">
        <v>82</v>
      </c>
      <c r="S35" s="213" t="str">
        <f>IF(R35="","",VLOOKUP(R35,[2]Datos.!$G$28:$H$50,2,FALSE))</f>
        <v>Director Operativo</v>
      </c>
      <c r="T35" s="213" t="str">
        <f>IF(R35="","",VLOOKUP(R35,[2]Datos.!$J$28:$K$50,2,FALSE))</f>
        <v>Profesional Universitario de Ventas y Mercadeo</v>
      </c>
      <c r="U35" s="83" t="s">
        <v>167</v>
      </c>
      <c r="V35" s="216">
        <v>43343</v>
      </c>
      <c r="W35" s="233" t="s">
        <v>890</v>
      </c>
      <c r="X35" s="217">
        <v>0.66700000000000004</v>
      </c>
      <c r="Y35" s="89"/>
      <c r="Z35" s="94"/>
      <c r="AA35" s="230" t="s">
        <v>844</v>
      </c>
      <c r="AB35" s="59" t="s">
        <v>853</v>
      </c>
      <c r="AC35" s="226">
        <v>43465</v>
      </c>
      <c r="AD35" s="93" t="s">
        <v>959</v>
      </c>
      <c r="AE35" s="59">
        <v>2</v>
      </c>
      <c r="AF35" s="405">
        <f t="shared" si="0"/>
        <v>0.66666666666666663</v>
      </c>
      <c r="AG35" s="406">
        <f t="shared" si="1"/>
        <v>0.66666666666666663</v>
      </c>
      <c r="AH35" s="89" t="b">
        <f t="shared" ref="AH35:AH41" si="15">IF(AE35="","",IF(AC35&lt;=Q35,IF(AG35=0%,"SIN INICIAR",IF(AG35=100%,"TERMINADA",IF(AG35&gt;0%,"EN PROCESO",IF(AG35&lt;0%,"INCUMPLIDA"))))))</f>
        <v>0</v>
      </c>
      <c r="AI35" s="94" t="str">
        <f t="shared" ref="AI35:AI41" si="16">IF(AE35="","",IF(AC35&gt;=Q35,IF(AG35&lt;100%,"INCUMPLIDA",IF(AG35=100%,"TERMINADA EXTEMPORANEA"))))</f>
        <v>INCUMPLIDA</v>
      </c>
      <c r="AJ35" s="408" t="str">
        <f t="shared" ref="AJ35:AJ40" si="17">IF(AE35="","",IF(AC35&lt;=Y35,AH35,IF(AC35&gt;=Y35,AI35)))</f>
        <v>INCUMPLIDA</v>
      </c>
      <c r="AK35" s="233" t="s">
        <v>1190</v>
      </c>
      <c r="AL35" s="59" t="s">
        <v>896</v>
      </c>
      <c r="AM35" s="411" t="str">
        <f t="shared" si="3"/>
        <v>PENDIENTE</v>
      </c>
      <c r="AN35" s="59"/>
      <c r="AO35" s="60"/>
      <c r="AP35" s="92"/>
    </row>
    <row r="36" spans="1:42" ht="267.75" x14ac:dyDescent="0.15">
      <c r="A36" s="83">
        <v>28</v>
      </c>
      <c r="B36" s="216">
        <v>43088</v>
      </c>
      <c r="C36" s="213" t="s">
        <v>23</v>
      </c>
      <c r="D36" s="213" t="s">
        <v>203</v>
      </c>
      <c r="E36" s="216">
        <v>43069</v>
      </c>
      <c r="F36" s="213">
        <v>10</v>
      </c>
      <c r="G36" s="213" t="s">
        <v>209</v>
      </c>
      <c r="H36" s="213" t="s">
        <v>108</v>
      </c>
      <c r="I36" s="213" t="s">
        <v>515</v>
      </c>
      <c r="J36" s="213" t="s">
        <v>335</v>
      </c>
      <c r="K36" s="213">
        <v>3</v>
      </c>
      <c r="L36" s="213" t="s">
        <v>27</v>
      </c>
      <c r="M36" s="213" t="s">
        <v>325</v>
      </c>
      <c r="N36" s="215" t="s">
        <v>336</v>
      </c>
      <c r="O36" s="225">
        <v>1</v>
      </c>
      <c r="P36" s="216">
        <v>43136</v>
      </c>
      <c r="Q36" s="216">
        <v>43220</v>
      </c>
      <c r="R36" s="213" t="s">
        <v>82</v>
      </c>
      <c r="S36" s="213" t="str">
        <f>IF(R36="","",VLOOKUP(R36,[2]Datos.!$G$28:$H$50,2,FALSE))</f>
        <v>Director Operativo</v>
      </c>
      <c r="T36" s="213" t="str">
        <f>IF(R36="","",VLOOKUP(R36,[2]Datos.!$J$28:$K$50,2,FALSE))</f>
        <v>Profesional Universitario de Ventas y Mercadeo</v>
      </c>
      <c r="U36" s="83" t="s">
        <v>167</v>
      </c>
      <c r="V36" s="216">
        <v>43343</v>
      </c>
      <c r="W36" s="233" t="s">
        <v>890</v>
      </c>
      <c r="X36" s="217">
        <v>0.66700000000000004</v>
      </c>
      <c r="Y36" s="89"/>
      <c r="Z36" s="94"/>
      <c r="AA36" s="230" t="s">
        <v>844</v>
      </c>
      <c r="AB36" s="59" t="s">
        <v>853</v>
      </c>
      <c r="AC36" s="226">
        <v>43465</v>
      </c>
      <c r="AD36" s="93" t="s">
        <v>959</v>
      </c>
      <c r="AE36" s="59">
        <v>2</v>
      </c>
      <c r="AF36" s="405">
        <f t="shared" si="0"/>
        <v>0.66666666666666663</v>
      </c>
      <c r="AG36" s="406">
        <f t="shared" si="1"/>
        <v>0.66666666666666663</v>
      </c>
      <c r="AH36" s="89" t="b">
        <f t="shared" si="15"/>
        <v>0</v>
      </c>
      <c r="AI36" s="94" t="str">
        <f t="shared" si="16"/>
        <v>INCUMPLIDA</v>
      </c>
      <c r="AJ36" s="408" t="str">
        <f t="shared" si="17"/>
        <v>INCUMPLIDA</v>
      </c>
      <c r="AK36" s="233" t="s">
        <v>1190</v>
      </c>
      <c r="AL36" s="59" t="s">
        <v>896</v>
      </c>
      <c r="AM36" s="411" t="str">
        <f t="shared" si="3"/>
        <v>PENDIENTE</v>
      </c>
      <c r="AN36" s="59"/>
      <c r="AO36" s="60"/>
      <c r="AP36" s="92"/>
    </row>
    <row r="37" spans="1:42" ht="114.75" x14ac:dyDescent="0.15">
      <c r="A37" s="83">
        <v>29</v>
      </c>
      <c r="B37" s="216">
        <v>43088</v>
      </c>
      <c r="C37" s="213" t="s">
        <v>23</v>
      </c>
      <c r="D37" s="213" t="s">
        <v>203</v>
      </c>
      <c r="E37" s="216">
        <v>43069</v>
      </c>
      <c r="F37" s="213">
        <v>11</v>
      </c>
      <c r="G37" s="213" t="s">
        <v>210</v>
      </c>
      <c r="H37" s="213" t="s">
        <v>108</v>
      </c>
      <c r="I37" s="213" t="s">
        <v>337</v>
      </c>
      <c r="J37" s="213" t="s">
        <v>338</v>
      </c>
      <c r="K37" s="213">
        <v>2</v>
      </c>
      <c r="L37" s="213" t="s">
        <v>27</v>
      </c>
      <c r="M37" s="213" t="s">
        <v>339</v>
      </c>
      <c r="N37" s="215" t="s">
        <v>340</v>
      </c>
      <c r="O37" s="225">
        <v>1</v>
      </c>
      <c r="P37" s="216">
        <v>43136</v>
      </c>
      <c r="Q37" s="216">
        <v>43444</v>
      </c>
      <c r="R37" s="213" t="s">
        <v>126</v>
      </c>
      <c r="S37" s="213" t="str">
        <f>IF(R37="","",VLOOKUP(R37,[2]Datos.!$G$28:$H$50,2,FALSE))</f>
        <v>Secretario General</v>
      </c>
      <c r="T37" s="213" t="str">
        <f>IF(R37="","",VLOOKUP(R37,[2]Datos.!$J$28:$K$50,2,FALSE))</f>
        <v>Coordinador Jurídico</v>
      </c>
      <c r="U37" s="83" t="s">
        <v>167</v>
      </c>
      <c r="V37" s="216">
        <v>43343</v>
      </c>
      <c r="W37" s="233" t="s">
        <v>894</v>
      </c>
      <c r="X37" s="217">
        <v>0.25</v>
      </c>
      <c r="Y37" s="89"/>
      <c r="Z37" s="94"/>
      <c r="AA37" s="230" t="s">
        <v>847</v>
      </c>
      <c r="AB37" s="59" t="s">
        <v>882</v>
      </c>
      <c r="AC37" s="226">
        <v>43465</v>
      </c>
      <c r="AD37" s="93" t="s">
        <v>1009</v>
      </c>
      <c r="AE37" s="59">
        <v>0</v>
      </c>
      <c r="AF37" s="405">
        <f t="shared" si="0"/>
        <v>0</v>
      </c>
      <c r="AG37" s="406">
        <f t="shared" si="1"/>
        <v>0</v>
      </c>
      <c r="AH37" s="89" t="b">
        <f t="shared" si="15"/>
        <v>0</v>
      </c>
      <c r="AI37" s="94" t="str">
        <f t="shared" si="16"/>
        <v>INCUMPLIDA</v>
      </c>
      <c r="AJ37" s="408" t="str">
        <f t="shared" si="17"/>
        <v>INCUMPLIDA</v>
      </c>
      <c r="AK37" s="93" t="s">
        <v>1105</v>
      </c>
      <c r="AL37" s="59" t="s">
        <v>1006</v>
      </c>
      <c r="AM37" s="411" t="str">
        <f t="shared" si="3"/>
        <v>PENDIENTE</v>
      </c>
      <c r="AN37" s="59"/>
      <c r="AO37" s="60"/>
      <c r="AP37" s="92"/>
    </row>
    <row r="38" spans="1:42" ht="153" x14ac:dyDescent="0.15">
      <c r="A38" s="83">
        <v>30</v>
      </c>
      <c r="B38" s="216">
        <v>43088</v>
      </c>
      <c r="C38" s="213" t="s">
        <v>23</v>
      </c>
      <c r="D38" s="213" t="s">
        <v>203</v>
      </c>
      <c r="E38" s="216">
        <v>43069</v>
      </c>
      <c r="F38" s="213">
        <v>12</v>
      </c>
      <c r="G38" s="213" t="s">
        <v>211</v>
      </c>
      <c r="H38" s="213" t="s">
        <v>108</v>
      </c>
      <c r="I38" s="213" t="s">
        <v>341</v>
      </c>
      <c r="J38" s="213" t="s">
        <v>516</v>
      </c>
      <c r="K38" s="213">
        <v>2</v>
      </c>
      <c r="L38" s="213" t="s">
        <v>27</v>
      </c>
      <c r="M38" s="213" t="s">
        <v>325</v>
      </c>
      <c r="N38" s="215" t="s">
        <v>342</v>
      </c>
      <c r="O38" s="225">
        <v>1</v>
      </c>
      <c r="P38" s="216">
        <v>43136</v>
      </c>
      <c r="Q38" s="216">
        <v>43465</v>
      </c>
      <c r="R38" s="213" t="s">
        <v>126</v>
      </c>
      <c r="S38" s="213" t="str">
        <f>IF(R38="","",VLOOKUP(R38,[2]Datos.!$G$28:$H$50,2,FALSE))</f>
        <v>Secretario General</v>
      </c>
      <c r="T38" s="213" t="str">
        <f>IF(R38="","",VLOOKUP(R38,[2]Datos.!$J$28:$K$50,2,FALSE))</f>
        <v>Coordinador Jurídico</v>
      </c>
      <c r="U38" s="83" t="s">
        <v>167</v>
      </c>
      <c r="V38" s="216">
        <v>43343</v>
      </c>
      <c r="W38" s="233" t="s">
        <v>897</v>
      </c>
      <c r="X38" s="217">
        <v>0.25</v>
      </c>
      <c r="Y38" s="89"/>
      <c r="Z38" s="94"/>
      <c r="AA38" s="230" t="s">
        <v>847</v>
      </c>
      <c r="AB38" s="59" t="s">
        <v>882</v>
      </c>
      <c r="AC38" s="226">
        <v>43465</v>
      </c>
      <c r="AD38" s="93" t="s">
        <v>1010</v>
      </c>
      <c r="AE38" s="59">
        <v>1</v>
      </c>
      <c r="AF38" s="405">
        <f t="shared" si="0"/>
        <v>0.5</v>
      </c>
      <c r="AG38" s="406">
        <f t="shared" si="1"/>
        <v>0.5</v>
      </c>
      <c r="AH38" s="89" t="str">
        <f t="shared" si="15"/>
        <v>EN PROCESO</v>
      </c>
      <c r="AI38" s="94" t="str">
        <f t="shared" si="16"/>
        <v>INCUMPLIDA</v>
      </c>
      <c r="AJ38" s="408" t="str">
        <f t="shared" si="17"/>
        <v>INCUMPLIDA</v>
      </c>
      <c r="AK38" s="93" t="s">
        <v>1191</v>
      </c>
      <c r="AL38" s="59" t="s">
        <v>1006</v>
      </c>
      <c r="AM38" s="411" t="str">
        <f t="shared" si="3"/>
        <v>PENDIENTE</v>
      </c>
      <c r="AN38" s="59"/>
      <c r="AO38" s="60"/>
      <c r="AP38" s="60"/>
    </row>
    <row r="39" spans="1:42" ht="89.25" x14ac:dyDescent="0.15">
      <c r="A39" s="83">
        <v>31</v>
      </c>
      <c r="B39" s="216">
        <v>43088</v>
      </c>
      <c r="C39" s="213" t="s">
        <v>23</v>
      </c>
      <c r="D39" s="213" t="s">
        <v>203</v>
      </c>
      <c r="E39" s="216">
        <v>43069</v>
      </c>
      <c r="F39" s="213">
        <v>16</v>
      </c>
      <c r="G39" s="213" t="s">
        <v>212</v>
      </c>
      <c r="H39" s="213" t="s">
        <v>108</v>
      </c>
      <c r="I39" s="213" t="s">
        <v>343</v>
      </c>
      <c r="J39" s="213" t="s">
        <v>319</v>
      </c>
      <c r="K39" s="213">
        <v>11</v>
      </c>
      <c r="L39" s="213" t="s">
        <v>27</v>
      </c>
      <c r="M39" s="213" t="s">
        <v>325</v>
      </c>
      <c r="N39" s="215" t="s">
        <v>320</v>
      </c>
      <c r="O39" s="225">
        <v>1</v>
      </c>
      <c r="P39" s="216">
        <v>43136</v>
      </c>
      <c r="Q39" s="216">
        <v>43444</v>
      </c>
      <c r="R39" s="213" t="s">
        <v>126</v>
      </c>
      <c r="S39" s="213" t="str">
        <f>IF(R39="","",VLOOKUP(R39,[2]Datos.!$G$28:$H$50,2,FALSE))</f>
        <v>Secretario General</v>
      </c>
      <c r="T39" s="213" t="str">
        <f>IF(R39="","",VLOOKUP(R39,[2]Datos.!$J$28:$K$50,2,FALSE))</f>
        <v>Coordinador Jurídico</v>
      </c>
      <c r="U39" s="83" t="s">
        <v>167</v>
      </c>
      <c r="V39" s="226">
        <v>43343</v>
      </c>
      <c r="W39" s="233" t="s">
        <v>901</v>
      </c>
      <c r="X39" s="217">
        <v>0.63600000000000001</v>
      </c>
      <c r="Y39" s="89"/>
      <c r="Z39" s="94"/>
      <c r="AA39" s="230" t="s">
        <v>847</v>
      </c>
      <c r="AB39" s="59" t="s">
        <v>882</v>
      </c>
      <c r="AC39" s="226">
        <v>43465</v>
      </c>
      <c r="AD39" s="93" t="s">
        <v>1008</v>
      </c>
      <c r="AE39" s="59">
        <v>5</v>
      </c>
      <c r="AF39" s="405">
        <f t="shared" si="0"/>
        <v>0.45454545454545453</v>
      </c>
      <c r="AG39" s="406">
        <f t="shared" si="1"/>
        <v>0.45454545454545453</v>
      </c>
      <c r="AH39" s="89" t="b">
        <f t="shared" si="15"/>
        <v>0</v>
      </c>
      <c r="AI39" s="94" t="str">
        <f t="shared" si="16"/>
        <v>INCUMPLIDA</v>
      </c>
      <c r="AJ39" s="408" t="str">
        <f t="shared" si="17"/>
        <v>INCUMPLIDA</v>
      </c>
      <c r="AK39" s="93" t="s">
        <v>1192</v>
      </c>
      <c r="AL39" s="59" t="s">
        <v>1006</v>
      </c>
      <c r="AM39" s="411" t="str">
        <f t="shared" si="3"/>
        <v>PENDIENTE</v>
      </c>
      <c r="AN39" s="59"/>
      <c r="AO39" s="60"/>
      <c r="AP39" s="60"/>
    </row>
    <row r="40" spans="1:42" ht="153" x14ac:dyDescent="0.15">
      <c r="A40" s="83">
        <v>32</v>
      </c>
      <c r="B40" s="216">
        <v>43088</v>
      </c>
      <c r="C40" s="213" t="s">
        <v>23</v>
      </c>
      <c r="D40" s="213" t="s">
        <v>203</v>
      </c>
      <c r="E40" s="216">
        <v>43069</v>
      </c>
      <c r="F40" s="213">
        <v>17</v>
      </c>
      <c r="G40" s="213" t="s">
        <v>213</v>
      </c>
      <c r="H40" s="213" t="s">
        <v>108</v>
      </c>
      <c r="I40" s="213" t="s">
        <v>344</v>
      </c>
      <c r="J40" s="213" t="s">
        <v>345</v>
      </c>
      <c r="K40" s="213">
        <v>4</v>
      </c>
      <c r="L40" s="213" t="s">
        <v>27</v>
      </c>
      <c r="M40" s="213" t="s">
        <v>339</v>
      </c>
      <c r="N40" s="215" t="s">
        <v>346</v>
      </c>
      <c r="O40" s="225">
        <v>1</v>
      </c>
      <c r="P40" s="216">
        <v>43136</v>
      </c>
      <c r="Q40" s="216">
        <v>43439</v>
      </c>
      <c r="R40" s="213" t="s">
        <v>126</v>
      </c>
      <c r="S40" s="213" t="str">
        <f>IF(R40="","",VLOOKUP(R40,[2]Datos.!$G$28:$H$50,2,FALSE))</f>
        <v>Secretario General</v>
      </c>
      <c r="T40" s="213" t="str">
        <f>IF(R40="","",VLOOKUP(R40,[2]Datos.!$J$28:$K$50,2,FALSE))</f>
        <v>Coordinador Jurídico</v>
      </c>
      <c r="U40" s="83" t="s">
        <v>167</v>
      </c>
      <c r="V40" s="216">
        <v>43343</v>
      </c>
      <c r="W40" s="233" t="s">
        <v>903</v>
      </c>
      <c r="X40" s="217">
        <v>0.25</v>
      </c>
      <c r="Y40" s="89"/>
      <c r="Z40" s="94"/>
      <c r="AA40" s="230" t="s">
        <v>847</v>
      </c>
      <c r="AB40" s="59" t="s">
        <v>882</v>
      </c>
      <c r="AC40" s="226">
        <v>43465</v>
      </c>
      <c r="AD40" s="93" t="s">
        <v>1011</v>
      </c>
      <c r="AE40" s="59">
        <v>1</v>
      </c>
      <c r="AF40" s="405">
        <f t="shared" si="0"/>
        <v>0.25</v>
      </c>
      <c r="AG40" s="406">
        <f t="shared" si="1"/>
        <v>0.25</v>
      </c>
      <c r="AH40" s="89" t="b">
        <f t="shared" si="15"/>
        <v>0</v>
      </c>
      <c r="AI40" s="94" t="str">
        <f t="shared" si="16"/>
        <v>INCUMPLIDA</v>
      </c>
      <c r="AJ40" s="408" t="str">
        <f t="shared" si="17"/>
        <v>INCUMPLIDA</v>
      </c>
      <c r="AK40" s="93" t="s">
        <v>1193</v>
      </c>
      <c r="AL40" s="59" t="s">
        <v>1006</v>
      </c>
      <c r="AM40" s="411" t="str">
        <f t="shared" si="3"/>
        <v>PENDIENTE</v>
      </c>
      <c r="AN40" s="59"/>
      <c r="AO40" s="60"/>
      <c r="AP40" s="60"/>
    </row>
    <row r="41" spans="1:42" ht="114.75" x14ac:dyDescent="0.15">
      <c r="A41" s="83">
        <v>33</v>
      </c>
      <c r="B41" s="216">
        <v>43088</v>
      </c>
      <c r="C41" s="213" t="s">
        <v>23</v>
      </c>
      <c r="D41" s="213" t="s">
        <v>203</v>
      </c>
      <c r="E41" s="216">
        <v>43069</v>
      </c>
      <c r="F41" s="213">
        <v>18</v>
      </c>
      <c r="G41" s="213" t="s">
        <v>214</v>
      </c>
      <c r="H41" s="213" t="s">
        <v>108</v>
      </c>
      <c r="I41" s="213" t="s">
        <v>347</v>
      </c>
      <c r="J41" s="213" t="s">
        <v>670</v>
      </c>
      <c r="K41" s="213">
        <v>2</v>
      </c>
      <c r="L41" s="213" t="s">
        <v>27</v>
      </c>
      <c r="M41" s="213" t="s">
        <v>325</v>
      </c>
      <c r="N41" s="215" t="s">
        <v>671</v>
      </c>
      <c r="O41" s="225">
        <v>1</v>
      </c>
      <c r="P41" s="216">
        <v>43136</v>
      </c>
      <c r="Q41" s="216">
        <v>43524</v>
      </c>
      <c r="R41" s="213" t="s">
        <v>126</v>
      </c>
      <c r="S41" s="213" t="str">
        <f>IF(R41="","",VLOOKUP(R41,[2]Datos.!$G$28:$H$50,2,FALSE))</f>
        <v>Secretario General</v>
      </c>
      <c r="T41" s="213" t="str">
        <f>IF(R41="","",VLOOKUP(R41,[2]Datos.!$J$28:$K$50,2,FALSE))</f>
        <v>Coordinador Jurídico</v>
      </c>
      <c r="U41" s="83" t="s">
        <v>466</v>
      </c>
      <c r="V41" s="216">
        <v>43343</v>
      </c>
      <c r="W41" s="233" t="s">
        <v>905</v>
      </c>
      <c r="X41" s="217">
        <v>0.25</v>
      </c>
      <c r="Y41" s="89"/>
      <c r="Z41" s="94"/>
      <c r="AA41" s="230" t="s">
        <v>847</v>
      </c>
      <c r="AB41" s="59" t="s">
        <v>882</v>
      </c>
      <c r="AC41" s="226">
        <v>43465</v>
      </c>
      <c r="AD41" s="93" t="s">
        <v>1121</v>
      </c>
      <c r="AE41" s="59">
        <v>1</v>
      </c>
      <c r="AF41" s="405">
        <f t="shared" si="0"/>
        <v>0.5</v>
      </c>
      <c r="AG41" s="406">
        <f t="shared" si="1"/>
        <v>0.5</v>
      </c>
      <c r="AH41" s="89" t="str">
        <f t="shared" si="15"/>
        <v>EN PROCESO</v>
      </c>
      <c r="AI41" s="94" t="b">
        <f t="shared" si="16"/>
        <v>0</v>
      </c>
      <c r="AJ41" s="408" t="str">
        <f>IF(AE41="","",IF(AC41&gt;=Y41,AH41,IF(AC41&lt;=Y41,AI41)))</f>
        <v>EN PROCESO</v>
      </c>
      <c r="AK41" s="93" t="s">
        <v>1194</v>
      </c>
      <c r="AL41" s="59" t="s">
        <v>1006</v>
      </c>
      <c r="AM41" s="411" t="str">
        <f t="shared" si="3"/>
        <v>PENDIENTE</v>
      </c>
      <c r="AN41" s="59"/>
      <c r="AO41" s="60"/>
      <c r="AP41" s="92"/>
    </row>
    <row r="42" spans="1:42" ht="267.75" x14ac:dyDescent="0.15">
      <c r="A42" s="83">
        <v>34</v>
      </c>
      <c r="B42" s="216">
        <v>43088</v>
      </c>
      <c r="C42" s="213" t="s">
        <v>23</v>
      </c>
      <c r="D42" s="213" t="s">
        <v>203</v>
      </c>
      <c r="E42" s="216">
        <v>43069</v>
      </c>
      <c r="F42" s="213">
        <v>19</v>
      </c>
      <c r="G42" s="213" t="s">
        <v>215</v>
      </c>
      <c r="H42" s="213" t="s">
        <v>108</v>
      </c>
      <c r="I42" s="213" t="s">
        <v>348</v>
      </c>
      <c r="J42" s="213" t="s">
        <v>349</v>
      </c>
      <c r="K42" s="213">
        <v>2</v>
      </c>
      <c r="L42" s="213" t="s">
        <v>27</v>
      </c>
      <c r="M42" s="213" t="s">
        <v>977</v>
      </c>
      <c r="N42" s="215" t="s">
        <v>350</v>
      </c>
      <c r="O42" s="225">
        <v>1</v>
      </c>
      <c r="P42" s="216">
        <v>43136</v>
      </c>
      <c r="Q42" s="216">
        <v>43465</v>
      </c>
      <c r="R42" s="213" t="s">
        <v>86</v>
      </c>
      <c r="S42" s="213" t="str">
        <f>IF(R42="","",VLOOKUP(R42,[2]Datos.!$G$28:$H$50,2,FALSE))</f>
        <v xml:space="preserve">Subdirector Administrativo </v>
      </c>
      <c r="T42" s="213" t="str">
        <f>IF(R42="","",VLOOKUP(R42,[2]Datos.!$J$28:$K$50,2,FALSE))</f>
        <v>Líder de Gestión Documental</v>
      </c>
      <c r="U42" s="83" t="s">
        <v>167</v>
      </c>
      <c r="V42" s="216">
        <v>43343</v>
      </c>
      <c r="W42" s="93" t="s">
        <v>907</v>
      </c>
      <c r="X42" s="217">
        <v>0.5</v>
      </c>
      <c r="Y42" s="89"/>
      <c r="Z42" s="94"/>
      <c r="AA42" s="230" t="s">
        <v>847</v>
      </c>
      <c r="AB42" s="59" t="s">
        <v>853</v>
      </c>
      <c r="AC42" s="226">
        <v>43465</v>
      </c>
      <c r="AD42" s="93" t="s">
        <v>950</v>
      </c>
      <c r="AE42" s="59">
        <v>2</v>
      </c>
      <c r="AF42" s="405">
        <f t="shared" si="0"/>
        <v>1</v>
      </c>
      <c r="AG42" s="406">
        <f t="shared" si="1"/>
        <v>1</v>
      </c>
      <c r="AH42" s="89" t="str">
        <f>IF(AE42="","",IF(AC42&lt;=Q42,IF(AG42=0%,"SIN INICIAR",IF(AG42=100%,"TERMINADA",IF(AG42&gt;0%,"EN PROCESO",IF(AG42&lt;0%,"INCUMPLIDA"))))))</f>
        <v>TERMINADA</v>
      </c>
      <c r="AI42" s="94" t="str">
        <f>IF(AE42="","",IF(AC42&gt;=Q42,IF(AG42&lt;100%,"INCUMPLIDA",IF(AG42=100%,"TERMINADA EXTEMPORANEA"))))</f>
        <v>TERMINADA EXTEMPORANEA</v>
      </c>
      <c r="AJ42" s="409" t="str">
        <f>IF(AE42="","",IF(AC42&gt;=Y42,AH42,IF(AC42&lt;=Y42,AI42)))</f>
        <v>TERMINADA</v>
      </c>
      <c r="AK42" s="233" t="s">
        <v>1268</v>
      </c>
      <c r="AL42" s="59" t="s">
        <v>896</v>
      </c>
      <c r="AM42" s="411" t="str">
        <f t="shared" ref="AM42:AM73" si="18">IF(G42="","",IF(OR(X42=100%,AG42=100%),"CUMPLIDA","PENDIENTE"))</f>
        <v>CUMPLIDA</v>
      </c>
      <c r="AN42" s="59" t="s">
        <v>1110</v>
      </c>
      <c r="AO42" s="60" t="s">
        <v>666</v>
      </c>
      <c r="AP42" s="60" t="s">
        <v>1104</v>
      </c>
    </row>
    <row r="43" spans="1:42" ht="153" x14ac:dyDescent="0.15">
      <c r="A43" s="83">
        <v>35</v>
      </c>
      <c r="B43" s="216">
        <v>43088</v>
      </c>
      <c r="C43" s="213" t="s">
        <v>23</v>
      </c>
      <c r="D43" s="213" t="s">
        <v>203</v>
      </c>
      <c r="E43" s="216">
        <v>43069</v>
      </c>
      <c r="F43" s="213">
        <v>22</v>
      </c>
      <c r="G43" s="213" t="s">
        <v>216</v>
      </c>
      <c r="H43" s="213" t="s">
        <v>108</v>
      </c>
      <c r="I43" s="213" t="s">
        <v>344</v>
      </c>
      <c r="J43" s="213" t="s">
        <v>345</v>
      </c>
      <c r="K43" s="213">
        <v>4</v>
      </c>
      <c r="L43" s="213" t="s">
        <v>27</v>
      </c>
      <c r="M43" s="213" t="s">
        <v>339</v>
      </c>
      <c r="N43" s="215" t="s">
        <v>346</v>
      </c>
      <c r="O43" s="225">
        <v>1</v>
      </c>
      <c r="P43" s="216">
        <v>43136</v>
      </c>
      <c r="Q43" s="216">
        <v>43439</v>
      </c>
      <c r="R43" s="213" t="s">
        <v>126</v>
      </c>
      <c r="S43" s="213" t="str">
        <f>IF(R43="","",VLOOKUP(R43,[2]Datos.!$G$28:$H$50,2,FALSE))</f>
        <v>Secretario General</v>
      </c>
      <c r="T43" s="213" t="str">
        <f>IF(R43="","",VLOOKUP(R43,[2]Datos.!$J$28:$K$50,2,FALSE))</f>
        <v>Coordinador Jurídico</v>
      </c>
      <c r="U43" s="83" t="s">
        <v>167</v>
      </c>
      <c r="V43" s="216">
        <v>43343</v>
      </c>
      <c r="W43" s="233" t="s">
        <v>903</v>
      </c>
      <c r="X43" s="217">
        <v>0.25</v>
      </c>
      <c r="Y43" s="89"/>
      <c r="Z43" s="94"/>
      <c r="AA43" s="230" t="s">
        <v>847</v>
      </c>
      <c r="AB43" s="59" t="s">
        <v>882</v>
      </c>
      <c r="AC43" s="226">
        <v>43465</v>
      </c>
      <c r="AD43" s="93" t="s">
        <v>1012</v>
      </c>
      <c r="AE43" s="59">
        <v>1</v>
      </c>
      <c r="AF43" s="405">
        <f t="shared" si="0"/>
        <v>0.25</v>
      </c>
      <c r="AG43" s="406">
        <f t="shared" si="1"/>
        <v>0.25</v>
      </c>
      <c r="AH43" s="89" t="b">
        <f t="shared" ref="AH43:AH45" si="19">IF(AE43="","",IF(AC43&lt;=Q43,IF(AG43=0%,"SIN INICIAR",IF(AG43=100%,"TERMINADA",IF(AG43&gt;0%,"EN PROCESO",IF(AG43&lt;0%,"INCUMPLIDA"))))))</f>
        <v>0</v>
      </c>
      <c r="AI43" s="94" t="str">
        <f t="shared" ref="AI43:AI45" si="20">IF(AE43="","",IF(AC43&gt;=Q43,IF(AG43&lt;100%,"INCUMPLIDA",IF(AG43=100%,"TERMINADA EXTEMPORANEA"))))</f>
        <v>INCUMPLIDA</v>
      </c>
      <c r="AJ43" s="408" t="str">
        <f t="shared" ref="AJ43:AJ45" si="21">IF(AE43="","",IF(AC43&lt;=Y43,AH43,IF(AC43&gt;=Y43,AI43)))</f>
        <v>INCUMPLIDA</v>
      </c>
      <c r="AK43" s="233" t="s">
        <v>1195</v>
      </c>
      <c r="AL43" s="59" t="s">
        <v>1006</v>
      </c>
      <c r="AM43" s="411" t="str">
        <f t="shared" si="18"/>
        <v>PENDIENTE</v>
      </c>
      <c r="AN43" s="59"/>
      <c r="AO43" s="60"/>
      <c r="AP43" s="92"/>
    </row>
    <row r="44" spans="1:42" ht="114.75" x14ac:dyDescent="0.15">
      <c r="A44" s="83">
        <v>36</v>
      </c>
      <c r="B44" s="216">
        <v>43088</v>
      </c>
      <c r="C44" s="213" t="s">
        <v>23</v>
      </c>
      <c r="D44" s="213" t="s">
        <v>203</v>
      </c>
      <c r="E44" s="216">
        <v>43069</v>
      </c>
      <c r="F44" s="213">
        <v>24</v>
      </c>
      <c r="G44" s="213" t="s">
        <v>217</v>
      </c>
      <c r="H44" s="213" t="s">
        <v>108</v>
      </c>
      <c r="I44" s="213" t="s">
        <v>337</v>
      </c>
      <c r="J44" s="213" t="s">
        <v>338</v>
      </c>
      <c r="K44" s="213">
        <v>2</v>
      </c>
      <c r="L44" s="213" t="s">
        <v>27</v>
      </c>
      <c r="M44" s="213" t="s">
        <v>339</v>
      </c>
      <c r="N44" s="215" t="s">
        <v>340</v>
      </c>
      <c r="O44" s="225">
        <v>1</v>
      </c>
      <c r="P44" s="216">
        <v>43136</v>
      </c>
      <c r="Q44" s="216">
        <v>43524</v>
      </c>
      <c r="R44" s="213" t="s">
        <v>126</v>
      </c>
      <c r="S44" s="213" t="str">
        <f>IF(R44="","",VLOOKUP(R44,[2]Datos.!$G$28:$H$50,2,FALSE))</f>
        <v>Secretario General</v>
      </c>
      <c r="T44" s="213" t="str">
        <f>IF(R44="","",VLOOKUP(R44,[2]Datos.!$J$28:$K$50,2,FALSE))</f>
        <v>Coordinador Jurídico</v>
      </c>
      <c r="U44" s="83" t="s">
        <v>167</v>
      </c>
      <c r="V44" s="216">
        <v>43343</v>
      </c>
      <c r="W44" s="233" t="s">
        <v>905</v>
      </c>
      <c r="X44" s="217">
        <v>0.25</v>
      </c>
      <c r="Y44" s="89"/>
      <c r="Z44" s="94"/>
      <c r="AA44" s="230" t="s">
        <v>847</v>
      </c>
      <c r="AB44" s="59" t="s">
        <v>882</v>
      </c>
      <c r="AC44" s="226">
        <v>43465</v>
      </c>
      <c r="AD44" s="93" t="s">
        <v>1013</v>
      </c>
      <c r="AE44" s="59">
        <v>0</v>
      </c>
      <c r="AF44" s="405">
        <f t="shared" si="0"/>
        <v>0</v>
      </c>
      <c r="AG44" s="406">
        <f t="shared" si="1"/>
        <v>0</v>
      </c>
      <c r="AH44" s="89" t="str">
        <f t="shared" si="19"/>
        <v>SIN INICIAR</v>
      </c>
      <c r="AI44" s="94" t="b">
        <f t="shared" si="20"/>
        <v>0</v>
      </c>
      <c r="AJ44" s="408" t="str">
        <f>IF(AE44="","",IF(AC44&gt;=Y44,AH44,IF(AC44&lt;=Y44,AI44)))</f>
        <v>SIN INICIAR</v>
      </c>
      <c r="AK44" s="93" t="s">
        <v>1196</v>
      </c>
      <c r="AL44" s="59" t="s">
        <v>1006</v>
      </c>
      <c r="AM44" s="411" t="str">
        <f t="shared" si="18"/>
        <v>PENDIENTE</v>
      </c>
      <c r="AN44" s="59"/>
      <c r="AO44" s="60"/>
      <c r="AP44" s="92"/>
    </row>
    <row r="45" spans="1:42" ht="123.75" x14ac:dyDescent="0.15">
      <c r="A45" s="83">
        <v>37</v>
      </c>
      <c r="B45" s="210">
        <v>43098</v>
      </c>
      <c r="C45" s="83" t="s">
        <v>23</v>
      </c>
      <c r="D45" s="213" t="s">
        <v>218</v>
      </c>
      <c r="E45" s="210">
        <v>43098</v>
      </c>
      <c r="F45" s="213">
        <v>1</v>
      </c>
      <c r="G45" s="227" t="s">
        <v>219</v>
      </c>
      <c r="H45" s="83" t="s">
        <v>112</v>
      </c>
      <c r="I45" s="213" t="s">
        <v>351</v>
      </c>
      <c r="J45" s="213" t="s">
        <v>316</v>
      </c>
      <c r="K45" s="83">
        <v>6</v>
      </c>
      <c r="L45" s="83" t="s">
        <v>27</v>
      </c>
      <c r="M45" s="83" t="s">
        <v>313</v>
      </c>
      <c r="N45" s="83" t="s">
        <v>352</v>
      </c>
      <c r="O45" s="221">
        <v>1</v>
      </c>
      <c r="P45" s="210">
        <v>43144</v>
      </c>
      <c r="Q45" s="210">
        <v>43447</v>
      </c>
      <c r="R45" s="83" t="s">
        <v>126</v>
      </c>
      <c r="S45" s="213" t="str">
        <f>IF(R45="","",VLOOKUP(R45,[2]Datos.!$G$28:$H$50,2,FALSE))</f>
        <v>Secretario General</v>
      </c>
      <c r="T45" s="213" t="str">
        <f>IF(R45="","",VLOOKUP(R45,[2]Datos.!$J$28:$K$50,2,FALSE))</f>
        <v>Coordinador Jurídico</v>
      </c>
      <c r="U45" s="83" t="s">
        <v>466</v>
      </c>
      <c r="V45" s="216">
        <v>43343</v>
      </c>
      <c r="W45" s="231" t="s">
        <v>861</v>
      </c>
      <c r="X45" s="217">
        <v>0.16700000000000001</v>
      </c>
      <c r="Y45" s="89"/>
      <c r="Z45" s="94"/>
      <c r="AA45" s="230" t="s">
        <v>847</v>
      </c>
      <c r="AB45" s="83" t="s">
        <v>850</v>
      </c>
      <c r="AC45" s="226">
        <v>43465</v>
      </c>
      <c r="AD45" s="92" t="s">
        <v>1007</v>
      </c>
      <c r="AE45" s="59">
        <v>0</v>
      </c>
      <c r="AF45" s="405">
        <f t="shared" si="0"/>
        <v>0</v>
      </c>
      <c r="AG45" s="406">
        <f t="shared" si="1"/>
        <v>0</v>
      </c>
      <c r="AH45" s="89" t="b">
        <f t="shared" si="19"/>
        <v>0</v>
      </c>
      <c r="AI45" s="94" t="str">
        <f t="shared" si="20"/>
        <v>INCUMPLIDA</v>
      </c>
      <c r="AJ45" s="408" t="str">
        <f t="shared" si="21"/>
        <v>INCUMPLIDA</v>
      </c>
      <c r="AK45" s="93" t="s">
        <v>1180</v>
      </c>
      <c r="AL45" s="59" t="s">
        <v>1006</v>
      </c>
      <c r="AM45" s="411" t="str">
        <f t="shared" si="18"/>
        <v>PENDIENTE</v>
      </c>
      <c r="AN45" s="59"/>
      <c r="AO45" s="60"/>
      <c r="AP45" s="92"/>
    </row>
    <row r="46" spans="1:42" ht="157.5" x14ac:dyDescent="0.15">
      <c r="A46" s="83">
        <v>38</v>
      </c>
      <c r="B46" s="210">
        <v>43098</v>
      </c>
      <c r="C46" s="83" t="s">
        <v>23</v>
      </c>
      <c r="D46" s="213" t="s">
        <v>218</v>
      </c>
      <c r="E46" s="210">
        <v>43098</v>
      </c>
      <c r="F46" s="213">
        <v>1</v>
      </c>
      <c r="G46" s="227" t="s">
        <v>219</v>
      </c>
      <c r="H46" s="83" t="s">
        <v>112</v>
      </c>
      <c r="I46" s="213" t="s">
        <v>351</v>
      </c>
      <c r="J46" s="213" t="s">
        <v>517</v>
      </c>
      <c r="K46" s="83">
        <v>6</v>
      </c>
      <c r="L46" s="83" t="s">
        <v>27</v>
      </c>
      <c r="M46" s="83" t="s">
        <v>313</v>
      </c>
      <c r="N46" s="83" t="s">
        <v>518</v>
      </c>
      <c r="O46" s="221">
        <v>1</v>
      </c>
      <c r="P46" s="210">
        <v>43144</v>
      </c>
      <c r="Q46" s="210">
        <v>43404</v>
      </c>
      <c r="R46" s="83" t="s">
        <v>126</v>
      </c>
      <c r="S46" s="213" t="str">
        <f>IF(R46="","",VLOOKUP(R46,[2]Datos.!$G$28:$H$50,2,FALSE))</f>
        <v>Secretario General</v>
      </c>
      <c r="T46" s="213" t="str">
        <f>IF(R46="","",VLOOKUP(R46,[2]Datos.!$J$28:$K$50,2,FALSE))</f>
        <v>Coordinador Jurídico</v>
      </c>
      <c r="U46" s="83" t="s">
        <v>167</v>
      </c>
      <c r="V46" s="216">
        <v>43343</v>
      </c>
      <c r="W46" s="238" t="s">
        <v>862</v>
      </c>
      <c r="X46" s="217">
        <v>0.5</v>
      </c>
      <c r="Y46" s="89"/>
      <c r="Z46" s="94"/>
      <c r="AA46" s="230" t="s">
        <v>847</v>
      </c>
      <c r="AB46" s="83" t="s">
        <v>850</v>
      </c>
      <c r="AC46" s="226">
        <v>43465</v>
      </c>
      <c r="AD46" s="231" t="s">
        <v>1066</v>
      </c>
      <c r="AE46" s="59">
        <v>6</v>
      </c>
      <c r="AF46" s="405">
        <f t="shared" si="0"/>
        <v>1</v>
      </c>
      <c r="AG46" s="406">
        <f t="shared" si="1"/>
        <v>1</v>
      </c>
      <c r="AH46" s="89" t="str">
        <f>IF(AE46="","",IF(AC46&gt;=Q46,IF(AG46=0%,"SIN INICIAR",IF(AG46=100%,"TERMINADA",IF(AG46&gt;0%,"EN PROCESO",IF(AG46&lt;0%,"INCUMPLIDA"))))))</f>
        <v>TERMINADA</v>
      </c>
      <c r="AI46" s="94" t="b">
        <f>IF(AE46="","",IF(AC46&lt;=Q46,IF(AG46&lt;100%,"INCUMPLIDA",IF(AG46=100%,"TERMINADA EXTEMPORANEA"))))</f>
        <v>0</v>
      </c>
      <c r="AJ46" s="408" t="str">
        <f>IF(AE46="","",IF(AC46&gt;=Y46,AH46,IF(AC46&lt;=Y46,AI46)))</f>
        <v>TERMINADA</v>
      </c>
      <c r="AK46" s="93" t="s">
        <v>1197</v>
      </c>
      <c r="AL46" s="59" t="s">
        <v>1006</v>
      </c>
      <c r="AM46" s="411" t="str">
        <f t="shared" si="18"/>
        <v>CUMPLIDA</v>
      </c>
      <c r="AN46" s="59" t="s">
        <v>1067</v>
      </c>
      <c r="AO46" s="60" t="s">
        <v>666</v>
      </c>
      <c r="AP46" s="60" t="s">
        <v>1006</v>
      </c>
    </row>
    <row r="47" spans="1:42" ht="90" x14ac:dyDescent="0.15">
      <c r="A47" s="83">
        <v>39</v>
      </c>
      <c r="B47" s="210">
        <v>43098</v>
      </c>
      <c r="C47" s="83" t="s">
        <v>23</v>
      </c>
      <c r="D47" s="213" t="s">
        <v>218</v>
      </c>
      <c r="E47" s="210">
        <v>43098</v>
      </c>
      <c r="F47" s="213">
        <v>2</v>
      </c>
      <c r="G47" s="228" t="s">
        <v>220</v>
      </c>
      <c r="H47" s="83" t="s">
        <v>112</v>
      </c>
      <c r="I47" s="83" t="s">
        <v>353</v>
      </c>
      <c r="J47" s="83" t="s">
        <v>354</v>
      </c>
      <c r="K47" s="83">
        <v>2</v>
      </c>
      <c r="L47" s="83" t="s">
        <v>27</v>
      </c>
      <c r="M47" s="83" t="s">
        <v>313</v>
      </c>
      <c r="N47" s="229" t="s">
        <v>355</v>
      </c>
      <c r="O47" s="221">
        <v>1</v>
      </c>
      <c r="P47" s="210">
        <v>43144</v>
      </c>
      <c r="Q47" s="210">
        <v>43403</v>
      </c>
      <c r="R47" s="83" t="s">
        <v>126</v>
      </c>
      <c r="S47" s="213" t="str">
        <f>IF(R47="","",VLOOKUP(R47,[2]Datos.!$G$28:$H$50,2,FALSE))</f>
        <v>Secretario General</v>
      </c>
      <c r="T47" s="213" t="str">
        <f>IF(R47="","",VLOOKUP(R47,[2]Datos.!$J$28:$K$50,2,FALSE))</f>
        <v>Coordinador Jurídico</v>
      </c>
      <c r="U47" s="83" t="s">
        <v>167</v>
      </c>
      <c r="V47" s="216">
        <v>43343</v>
      </c>
      <c r="W47" s="238" t="s">
        <v>869</v>
      </c>
      <c r="X47" s="217">
        <v>0</v>
      </c>
      <c r="Y47" s="89"/>
      <c r="Z47" s="94"/>
      <c r="AA47" s="230" t="s">
        <v>865</v>
      </c>
      <c r="AB47" s="83" t="s">
        <v>850</v>
      </c>
      <c r="AC47" s="226">
        <v>43465</v>
      </c>
      <c r="AD47" s="231" t="s">
        <v>1068</v>
      </c>
      <c r="AE47" s="59">
        <v>2</v>
      </c>
      <c r="AF47" s="405">
        <f t="shared" ref="AF47:AF106" si="22">IF(AE47="","",IF(OR($K47=0,$K47="",AC47=""),"",AE47/$K47))</f>
        <v>1</v>
      </c>
      <c r="AG47" s="406">
        <f t="shared" ref="AG47:AG106" si="23">IF(OR($O47="",AF47=""),"",IF(OR($O47=0,AF47=0),0,IF((AF47*100%)/$O47&gt;100%,100%,(AF47*100%)/$O47)))</f>
        <v>1</v>
      </c>
      <c r="AH47" s="89" t="str">
        <f>IF(AE47="","",IF(AC47&gt;=Q47,IF(AG47=0%,"SIN INICIAR",IF(AG47=100%,"TERMINADA",IF(AG47&gt;0%,"EN PROCESO",IF(AG47&lt;0%,"INCUMPLIDA"))))))</f>
        <v>TERMINADA</v>
      </c>
      <c r="AI47" s="94" t="b">
        <f>IF(AE47="","",IF(AC47&lt;=Q47,IF(AG47&lt;100%,"INCUMPLIDA",IF(AG47=100%,"TERMINADA EXTEMPORANEA"))))</f>
        <v>0</v>
      </c>
      <c r="AJ47" s="408" t="str">
        <f>IF(AE47="","",IF(AC47&gt;=Y47,AH47,IF(AC47&lt;=Y47,AI47)))</f>
        <v>TERMINADA</v>
      </c>
      <c r="AK47" s="93" t="s">
        <v>1198</v>
      </c>
      <c r="AL47" s="59" t="s">
        <v>1006</v>
      </c>
      <c r="AM47" s="411" t="str">
        <f t="shared" si="18"/>
        <v>CUMPLIDA</v>
      </c>
      <c r="AN47" s="59" t="s">
        <v>1090</v>
      </c>
      <c r="AO47" s="60" t="s">
        <v>665</v>
      </c>
      <c r="AP47" s="60" t="s">
        <v>1104</v>
      </c>
    </row>
    <row r="48" spans="1:42" ht="90" x14ac:dyDescent="0.15">
      <c r="A48" s="83">
        <v>40</v>
      </c>
      <c r="B48" s="210">
        <v>43098</v>
      </c>
      <c r="C48" s="83" t="s">
        <v>23</v>
      </c>
      <c r="D48" s="213" t="s">
        <v>218</v>
      </c>
      <c r="E48" s="210">
        <v>43098</v>
      </c>
      <c r="F48" s="213">
        <v>2</v>
      </c>
      <c r="G48" s="228" t="s">
        <v>220</v>
      </c>
      <c r="H48" s="83" t="s">
        <v>112</v>
      </c>
      <c r="I48" s="83" t="s">
        <v>353</v>
      </c>
      <c r="J48" s="83" t="s">
        <v>519</v>
      </c>
      <c r="K48" s="83">
        <v>1</v>
      </c>
      <c r="L48" s="83" t="s">
        <v>27</v>
      </c>
      <c r="M48" s="83" t="s">
        <v>313</v>
      </c>
      <c r="N48" s="229" t="s">
        <v>520</v>
      </c>
      <c r="O48" s="221">
        <v>1</v>
      </c>
      <c r="P48" s="210">
        <v>43313</v>
      </c>
      <c r="Q48" s="210">
        <v>43434</v>
      </c>
      <c r="R48" s="83" t="s">
        <v>126</v>
      </c>
      <c r="S48" s="213" t="str">
        <f>IF(R48="","",VLOOKUP(R48,[2]Datos.!$G$28:$H$50,2,FALSE))</f>
        <v>Secretario General</v>
      </c>
      <c r="T48" s="213" t="str">
        <f>IF(R48="","",VLOOKUP(R48,[2]Datos.!$J$28:$K$50,2,FALSE))</f>
        <v>Coordinador Jurídico</v>
      </c>
      <c r="U48" s="83" t="s">
        <v>167</v>
      </c>
      <c r="V48" s="216">
        <v>43343</v>
      </c>
      <c r="W48" s="240" t="s">
        <v>870</v>
      </c>
      <c r="X48" s="217">
        <v>0</v>
      </c>
      <c r="Y48" s="89"/>
      <c r="Z48" s="94"/>
      <c r="AA48" s="230" t="s">
        <v>865</v>
      </c>
      <c r="AB48" s="83" t="s">
        <v>850</v>
      </c>
      <c r="AC48" s="226">
        <v>43465</v>
      </c>
      <c r="AD48" s="231" t="s">
        <v>1014</v>
      </c>
      <c r="AE48" s="59">
        <v>1</v>
      </c>
      <c r="AF48" s="405">
        <f t="shared" si="22"/>
        <v>1</v>
      </c>
      <c r="AG48" s="406">
        <f t="shared" si="23"/>
        <v>1</v>
      </c>
      <c r="AH48" s="89" t="str">
        <f>IF(AE48="","",IF(AC48&gt;=Q48,IF(AG48=0%,"SIN INICIAR",IF(AG48=100%,"TERMINADA",IF(AG48&gt;0%,"EN PROCESO",IF(AG48&lt;0%,"INCUMPLIDA"))))))</f>
        <v>TERMINADA</v>
      </c>
      <c r="AI48" s="94" t="b">
        <f>IF(AE48="","",IF(AC48&lt;=Q48,IF(AG48&lt;100%,"INCUMPLIDA",IF(AG48=100%,"TERMINADA EXTEMPORANEA"))))</f>
        <v>0</v>
      </c>
      <c r="AJ48" s="408" t="str">
        <f>IF(AE48="","",IF(AC48&gt;=Y48,AH48,IF(AC48&lt;=Y48,AI48)))</f>
        <v>TERMINADA</v>
      </c>
      <c r="AK48" s="93" t="s">
        <v>1199</v>
      </c>
      <c r="AL48" s="59" t="s">
        <v>1006</v>
      </c>
      <c r="AM48" s="411" t="str">
        <f t="shared" si="18"/>
        <v>CUMPLIDA</v>
      </c>
      <c r="AN48" s="59" t="s">
        <v>1090</v>
      </c>
      <c r="AO48" s="60" t="s">
        <v>665</v>
      </c>
      <c r="AP48" s="60" t="s">
        <v>1104</v>
      </c>
    </row>
    <row r="49" spans="1:42" ht="90" hidden="1" x14ac:dyDescent="0.15">
      <c r="A49" s="136">
        <v>41</v>
      </c>
      <c r="B49" s="137">
        <v>43099</v>
      </c>
      <c r="C49" s="138" t="s">
        <v>23</v>
      </c>
      <c r="D49" s="139" t="s">
        <v>221</v>
      </c>
      <c r="E49" s="137">
        <v>43099</v>
      </c>
      <c r="F49" s="139">
        <v>2</v>
      </c>
      <c r="G49" s="140" t="s">
        <v>220</v>
      </c>
      <c r="H49" s="141" t="s">
        <v>112</v>
      </c>
      <c r="I49" s="142" t="s">
        <v>353</v>
      </c>
      <c r="J49" s="138" t="s">
        <v>521</v>
      </c>
      <c r="K49" s="138">
        <v>1</v>
      </c>
      <c r="L49" s="138" t="s">
        <v>27</v>
      </c>
      <c r="M49" s="138" t="s">
        <v>313</v>
      </c>
      <c r="N49" s="143" t="s">
        <v>522</v>
      </c>
      <c r="O49" s="144">
        <v>1</v>
      </c>
      <c r="P49" s="137">
        <v>43435</v>
      </c>
      <c r="Q49" s="137">
        <v>43585</v>
      </c>
      <c r="R49" s="138" t="s">
        <v>126</v>
      </c>
      <c r="S49" s="139" t="str">
        <f>IF(R49="","",VLOOKUP(R49,[2]Datos.!$G$28:$H$50,2,FALSE))</f>
        <v>Secretario General</v>
      </c>
      <c r="T49" s="139" t="str">
        <f>IF(R49="","",VLOOKUP(R49,[2]Datos.!$J$28:$K$50,2,FALSE))</f>
        <v>Coordinador Jurídico</v>
      </c>
      <c r="U49" s="145" t="s">
        <v>167</v>
      </c>
      <c r="V49" s="146"/>
      <c r="W49" s="138"/>
      <c r="X49" s="147"/>
      <c r="Y49" s="56"/>
      <c r="Z49" s="56"/>
      <c r="AA49" s="148"/>
      <c r="AB49" s="149"/>
      <c r="AC49" s="308"/>
      <c r="AD49" s="165"/>
      <c r="AE49" s="309"/>
      <c r="AF49" s="150" t="str">
        <f t="shared" si="22"/>
        <v/>
      </c>
      <c r="AG49" s="147" t="str">
        <f t="shared" si="23"/>
        <v/>
      </c>
      <c r="AH49" s="56" t="str">
        <f>IF(AE49="","",IF(AC49&lt;=#REF!,IF(AG49=0%,"SIN INICIAR",IF(AG49=100%,"TERMINADA",IF(AG49&gt;0%,"EN PROCESO",IF(AG49&lt;0%,"INCUMPLIDA"))))))</f>
        <v/>
      </c>
      <c r="AI49" s="56" t="str">
        <f>IF(AE49="","",IF(AC49&gt;=#REF!,IF(AG49&lt;100%,"INCUMPLIDA",IF(AG49=100%,"TERMINADA EXTEMPORANEA"))))</f>
        <v/>
      </c>
      <c r="AJ49" s="151" t="str">
        <f t="shared" ref="AJ49:AJ67" si="24">IF(AE49="","",IF(AC49&lt;=Y49,AH49,IF(AC49&gt;=Y49,AI49)))</f>
        <v/>
      </c>
      <c r="AK49" s="165"/>
      <c r="AL49" s="310"/>
      <c r="AM49" s="105" t="str">
        <f t="shared" si="18"/>
        <v>PENDIENTE</v>
      </c>
      <c r="AN49" s="152"/>
      <c r="AO49" s="153"/>
      <c r="AP49" s="154"/>
    </row>
    <row r="50" spans="1:42" ht="102" x14ac:dyDescent="0.15">
      <c r="A50" s="83">
        <v>42</v>
      </c>
      <c r="B50" s="210">
        <v>43098</v>
      </c>
      <c r="C50" s="83" t="s">
        <v>23</v>
      </c>
      <c r="D50" s="213" t="s">
        <v>218</v>
      </c>
      <c r="E50" s="210">
        <v>43098</v>
      </c>
      <c r="F50" s="213">
        <v>3</v>
      </c>
      <c r="G50" s="83" t="s">
        <v>222</v>
      </c>
      <c r="H50" s="83" t="s">
        <v>112</v>
      </c>
      <c r="I50" s="83" t="s">
        <v>356</v>
      </c>
      <c r="J50" s="83" t="s">
        <v>357</v>
      </c>
      <c r="K50" s="83">
        <v>1</v>
      </c>
      <c r="L50" s="83" t="s">
        <v>27</v>
      </c>
      <c r="M50" s="83" t="s">
        <v>313</v>
      </c>
      <c r="N50" s="83" t="s">
        <v>358</v>
      </c>
      <c r="O50" s="221">
        <v>1</v>
      </c>
      <c r="P50" s="210">
        <v>43144</v>
      </c>
      <c r="Q50" s="210">
        <v>43524</v>
      </c>
      <c r="R50" s="83" t="s">
        <v>126</v>
      </c>
      <c r="S50" s="213" t="str">
        <f>IF(R50="","",VLOOKUP(R50,[2]Datos.!$G$28:$H$50,2,FALSE))</f>
        <v>Secretario General</v>
      </c>
      <c r="T50" s="213" t="str">
        <f>IF(R50="","",VLOOKUP(R50,[2]Datos.!$J$28:$K$50,2,FALSE))</f>
        <v>Coordinador Jurídico</v>
      </c>
      <c r="U50" s="83" t="s">
        <v>466</v>
      </c>
      <c r="V50" s="216">
        <v>43343</v>
      </c>
      <c r="W50" s="231" t="s">
        <v>875</v>
      </c>
      <c r="X50" s="217">
        <v>0.5</v>
      </c>
      <c r="Y50" s="89"/>
      <c r="Z50" s="94"/>
      <c r="AA50" s="230" t="s">
        <v>847</v>
      </c>
      <c r="AB50" s="83" t="s">
        <v>850</v>
      </c>
      <c r="AC50" s="226">
        <v>43465</v>
      </c>
      <c r="AD50" s="231" t="s">
        <v>1013</v>
      </c>
      <c r="AE50" s="59">
        <v>0</v>
      </c>
      <c r="AF50" s="405">
        <f t="shared" si="22"/>
        <v>0</v>
      </c>
      <c r="AG50" s="406">
        <f t="shared" si="23"/>
        <v>0</v>
      </c>
      <c r="AH50" s="89" t="str">
        <f t="shared" ref="AH50" si="25">IF(AE50="","",IF(AC50&lt;=Q50,IF(AG50=0%,"SIN INICIAR",IF(AG50=100%,"TERMINADA",IF(AG50&gt;0%,"EN PROCESO",IF(AG50&lt;0%,"INCUMPLIDA"))))))</f>
        <v>SIN INICIAR</v>
      </c>
      <c r="AI50" s="94" t="b">
        <f t="shared" ref="AI50" si="26">IF(AE50="","",IF(AC50&gt;=Q50,IF(AG50&lt;100%,"INCUMPLIDA",IF(AG50=100%,"TERMINADA EXTEMPORANEA"))))</f>
        <v>0</v>
      </c>
      <c r="AJ50" s="408" t="str">
        <f>IF(AE50="","",IF(AC50&gt;=Y50,AH50,IF(AC50&lt;=Y50,AI50)))</f>
        <v>SIN INICIAR</v>
      </c>
      <c r="AK50" s="93" t="s">
        <v>1196</v>
      </c>
      <c r="AL50" s="59" t="s">
        <v>1006</v>
      </c>
      <c r="AM50" s="411" t="str">
        <f t="shared" si="18"/>
        <v>PENDIENTE</v>
      </c>
      <c r="AN50" s="59"/>
      <c r="AO50" s="60"/>
      <c r="AP50" s="92"/>
    </row>
    <row r="51" spans="1:42" ht="102" x14ac:dyDescent="0.15">
      <c r="A51" s="83">
        <v>43</v>
      </c>
      <c r="B51" s="210">
        <v>43098</v>
      </c>
      <c r="C51" s="83" t="s">
        <v>23</v>
      </c>
      <c r="D51" s="213" t="s">
        <v>218</v>
      </c>
      <c r="E51" s="210">
        <v>43098</v>
      </c>
      <c r="F51" s="213">
        <v>3</v>
      </c>
      <c r="G51" s="83" t="s">
        <v>222</v>
      </c>
      <c r="H51" s="83" t="s">
        <v>112</v>
      </c>
      <c r="I51" s="83" t="s">
        <v>356</v>
      </c>
      <c r="J51" s="83" t="s">
        <v>359</v>
      </c>
      <c r="K51" s="83">
        <v>1</v>
      </c>
      <c r="L51" s="83" t="s">
        <v>27</v>
      </c>
      <c r="M51" s="83" t="s">
        <v>313</v>
      </c>
      <c r="N51" s="83" t="s">
        <v>360</v>
      </c>
      <c r="O51" s="221">
        <v>1</v>
      </c>
      <c r="P51" s="210">
        <v>43144</v>
      </c>
      <c r="Q51" s="210">
        <v>43524</v>
      </c>
      <c r="R51" s="83" t="s">
        <v>126</v>
      </c>
      <c r="S51" s="213" t="str">
        <f>IF(R51="","",VLOOKUP(R51,[2]Datos.!$G$28:$H$50,2,FALSE))</f>
        <v>Secretario General</v>
      </c>
      <c r="T51" s="213" t="str">
        <f>IF(R51="","",VLOOKUP(R51,[2]Datos.!$J$28:$K$50,2,FALSE))</f>
        <v>Coordinador Jurídico</v>
      </c>
      <c r="U51" s="83" t="s">
        <v>466</v>
      </c>
      <c r="V51" s="216">
        <v>43343</v>
      </c>
      <c r="W51" s="238" t="s">
        <v>876</v>
      </c>
      <c r="X51" s="217">
        <v>0.5</v>
      </c>
      <c r="Y51" s="89"/>
      <c r="Z51" s="94"/>
      <c r="AA51" s="230" t="s">
        <v>847</v>
      </c>
      <c r="AB51" s="83" t="s">
        <v>850</v>
      </c>
      <c r="AC51" s="226">
        <v>43465</v>
      </c>
      <c r="AD51" s="231" t="s">
        <v>1013</v>
      </c>
      <c r="AE51" s="59">
        <v>0</v>
      </c>
      <c r="AF51" s="405">
        <f t="shared" si="22"/>
        <v>0</v>
      </c>
      <c r="AG51" s="406">
        <f t="shared" si="23"/>
        <v>0</v>
      </c>
      <c r="AH51" s="89" t="str">
        <f t="shared" ref="AH51" si="27">IF(AE51="","",IF(AC51&lt;=Q51,IF(AG51=0%,"SIN INICIAR",IF(AG51=100%,"TERMINADA",IF(AG51&gt;0%,"EN PROCESO",IF(AG51&lt;0%,"INCUMPLIDA"))))))</f>
        <v>SIN INICIAR</v>
      </c>
      <c r="AI51" s="94" t="b">
        <f t="shared" ref="AI51" si="28">IF(AE51="","",IF(AC51&gt;=Q51,IF(AG51&lt;100%,"INCUMPLIDA",IF(AG51=100%,"TERMINADA EXTEMPORANEA"))))</f>
        <v>0</v>
      </c>
      <c r="AJ51" s="408" t="str">
        <f>IF(AE51="","",IF(AC51&gt;=Y51,AH51,IF(AC51&lt;=Y51,AI51)))</f>
        <v>SIN INICIAR</v>
      </c>
      <c r="AK51" s="93" t="s">
        <v>1196</v>
      </c>
      <c r="AL51" s="59" t="s">
        <v>1006</v>
      </c>
      <c r="AM51" s="411" t="str">
        <f t="shared" si="18"/>
        <v>PENDIENTE</v>
      </c>
      <c r="AN51" s="59"/>
      <c r="AO51" s="60"/>
      <c r="AP51" s="92"/>
    </row>
    <row r="52" spans="1:42" ht="112.5" x14ac:dyDescent="0.15">
      <c r="A52" s="83">
        <v>44</v>
      </c>
      <c r="B52" s="216">
        <v>43098</v>
      </c>
      <c r="C52" s="213" t="s">
        <v>23</v>
      </c>
      <c r="D52" s="213" t="s">
        <v>218</v>
      </c>
      <c r="E52" s="216">
        <v>43098</v>
      </c>
      <c r="F52" s="213">
        <v>4</v>
      </c>
      <c r="G52" s="213" t="s">
        <v>223</v>
      </c>
      <c r="H52" s="213" t="s">
        <v>112</v>
      </c>
      <c r="I52" s="83" t="s">
        <v>523</v>
      </c>
      <c r="J52" s="83" t="s">
        <v>361</v>
      </c>
      <c r="K52" s="83">
        <v>1</v>
      </c>
      <c r="L52" s="83" t="s">
        <v>27</v>
      </c>
      <c r="M52" s="83" t="s">
        <v>313</v>
      </c>
      <c r="N52" s="83" t="s">
        <v>362</v>
      </c>
      <c r="O52" s="221">
        <v>1</v>
      </c>
      <c r="P52" s="210">
        <v>43144</v>
      </c>
      <c r="Q52" s="210">
        <v>43404</v>
      </c>
      <c r="R52" s="83" t="s">
        <v>126</v>
      </c>
      <c r="S52" s="213" t="str">
        <f>IF(R52="","",VLOOKUP(R52,[2]Datos.!$G$28:$H$50,2,FALSE))</f>
        <v>Secretario General</v>
      </c>
      <c r="T52" s="213" t="str">
        <f>IF(R52="","",VLOOKUP(R52,[2]Datos.!$J$28:$K$50,2,FALSE))</f>
        <v>Coordinador Jurídico</v>
      </c>
      <c r="U52" s="83" t="s">
        <v>167</v>
      </c>
      <c r="V52" s="216">
        <v>43343</v>
      </c>
      <c r="W52" s="238" t="s">
        <v>869</v>
      </c>
      <c r="X52" s="217">
        <v>0</v>
      </c>
      <c r="Y52" s="89"/>
      <c r="Z52" s="94"/>
      <c r="AA52" s="230" t="s">
        <v>865</v>
      </c>
      <c r="AB52" s="83" t="s">
        <v>850</v>
      </c>
      <c r="AC52" s="226">
        <v>43465</v>
      </c>
      <c r="AD52" s="231" t="s">
        <v>1069</v>
      </c>
      <c r="AE52" s="59">
        <v>1</v>
      </c>
      <c r="AF52" s="405">
        <f t="shared" si="22"/>
        <v>1</v>
      </c>
      <c r="AG52" s="406">
        <f t="shared" si="23"/>
        <v>1</v>
      </c>
      <c r="AH52" s="89" t="str">
        <f>IF(AE52="","",IF(AC52&gt;=Q52,IF(AG52=0%,"SIN INICIAR",IF(AG52=100%,"TERMINADA",IF(AG52&gt;0%,"EN PROCESO",IF(AG52&lt;0%,"INCUMPLIDA"))))))</f>
        <v>TERMINADA</v>
      </c>
      <c r="AI52" s="94" t="b">
        <f>IF(AE52="","",IF(AC52&lt;=Q52,IF(AG52&lt;100%,"INCUMPLIDA",IF(AG52=100%,"TERMINADA EXTEMPORANEA"))))</f>
        <v>0</v>
      </c>
      <c r="AJ52" s="408" t="str">
        <f>IF(AE52="","",IF(AC52&gt;=Y52,AH52,IF(AC52&lt;=Y52,AI52)))</f>
        <v>TERMINADA</v>
      </c>
      <c r="AK52" s="233" t="s">
        <v>1200</v>
      </c>
      <c r="AL52" s="59" t="s">
        <v>1006</v>
      </c>
      <c r="AM52" s="411" t="str">
        <f t="shared" si="18"/>
        <v>CUMPLIDA</v>
      </c>
      <c r="AN52" s="59" t="s">
        <v>1067</v>
      </c>
      <c r="AO52" s="60" t="s">
        <v>666</v>
      </c>
      <c r="AP52" s="60" t="s">
        <v>1006</v>
      </c>
    </row>
    <row r="53" spans="1:42" ht="180" x14ac:dyDescent="0.15">
      <c r="A53" s="83">
        <v>45</v>
      </c>
      <c r="B53" s="210">
        <v>43098</v>
      </c>
      <c r="C53" s="83" t="s">
        <v>23</v>
      </c>
      <c r="D53" s="213" t="s">
        <v>218</v>
      </c>
      <c r="E53" s="210">
        <v>43098</v>
      </c>
      <c r="F53" s="213">
        <v>5</v>
      </c>
      <c r="G53" s="83" t="s">
        <v>224</v>
      </c>
      <c r="H53" s="83" t="s">
        <v>112</v>
      </c>
      <c r="I53" s="83" t="s">
        <v>363</v>
      </c>
      <c r="J53" s="83" t="s">
        <v>364</v>
      </c>
      <c r="K53" s="83">
        <v>1</v>
      </c>
      <c r="L53" s="83" t="s">
        <v>27</v>
      </c>
      <c r="M53" s="83" t="s">
        <v>313</v>
      </c>
      <c r="N53" s="83" t="s">
        <v>365</v>
      </c>
      <c r="O53" s="221">
        <v>1</v>
      </c>
      <c r="P53" s="210">
        <v>43144</v>
      </c>
      <c r="Q53" s="210">
        <v>43404</v>
      </c>
      <c r="R53" s="83" t="s">
        <v>126</v>
      </c>
      <c r="S53" s="213" t="str">
        <f>IF(R53="","",VLOOKUP(R53,[2]Datos.!$G$28:$H$50,2,FALSE))</f>
        <v>Secretario General</v>
      </c>
      <c r="T53" s="213" t="str">
        <f>IF(R53="","",VLOOKUP(R53,[2]Datos.!$J$28:$K$50,2,FALSE))</f>
        <v>Coordinador Jurídico</v>
      </c>
      <c r="U53" s="83" t="s">
        <v>167</v>
      </c>
      <c r="V53" s="216">
        <v>43343</v>
      </c>
      <c r="W53" s="233" t="s">
        <v>883</v>
      </c>
      <c r="X53" s="217">
        <v>0</v>
      </c>
      <c r="Y53" s="89"/>
      <c r="Z53" s="94"/>
      <c r="AA53" s="230" t="s">
        <v>865</v>
      </c>
      <c r="AB53" s="59" t="s">
        <v>882</v>
      </c>
      <c r="AC53" s="226">
        <v>43465</v>
      </c>
      <c r="AD53" s="231" t="s">
        <v>1122</v>
      </c>
      <c r="AE53" s="59">
        <v>1</v>
      </c>
      <c r="AF53" s="405">
        <f t="shared" si="22"/>
        <v>1</v>
      </c>
      <c r="AG53" s="406">
        <f t="shared" si="23"/>
        <v>1</v>
      </c>
      <c r="AH53" s="89" t="str">
        <f>IF(AE53="","",IF(AC53&gt;=Q53,IF(AG53=0%,"SIN INICIAR",IF(AG53=100%,"TERMINADA",IF(AG53&gt;0%,"EN PROCESO",IF(AG53&lt;0%,"INCUMPLIDA"))))))</f>
        <v>TERMINADA</v>
      </c>
      <c r="AI53" s="94" t="b">
        <f>IF(AE53="","",IF(AC53&lt;=Q53,IF(AG53&lt;100%,"INCUMPLIDA",IF(AG53=100%,"TERMINADA EXTEMPORANEA"))))</f>
        <v>0</v>
      </c>
      <c r="AJ53" s="408" t="str">
        <f>IF(AE53="","",IF(AC53&gt;=Y53,AH53,IF(AC53&lt;=Y53,AI53)))</f>
        <v>TERMINADA</v>
      </c>
      <c r="AK53" s="233" t="s">
        <v>1201</v>
      </c>
      <c r="AL53" s="59" t="s">
        <v>1006</v>
      </c>
      <c r="AM53" s="411" t="str">
        <f t="shared" si="18"/>
        <v>CUMPLIDA</v>
      </c>
      <c r="AN53" s="59" t="s">
        <v>1067</v>
      </c>
      <c r="AO53" s="60" t="s">
        <v>666</v>
      </c>
      <c r="AP53" s="60" t="s">
        <v>1006</v>
      </c>
    </row>
    <row r="54" spans="1:42" s="61" customFormat="1" ht="236.25" x14ac:dyDescent="0.15">
      <c r="A54" s="83">
        <v>46</v>
      </c>
      <c r="B54" s="216">
        <v>43098</v>
      </c>
      <c r="C54" s="213" t="s">
        <v>23</v>
      </c>
      <c r="D54" s="213" t="s">
        <v>218</v>
      </c>
      <c r="E54" s="216">
        <v>43098</v>
      </c>
      <c r="F54" s="213">
        <v>6</v>
      </c>
      <c r="G54" s="213" t="s">
        <v>225</v>
      </c>
      <c r="H54" s="213" t="s">
        <v>112</v>
      </c>
      <c r="I54" s="242" t="s">
        <v>667</v>
      </c>
      <c r="J54" s="213" t="s">
        <v>824</v>
      </c>
      <c r="K54" s="83">
        <v>1</v>
      </c>
      <c r="L54" s="83" t="s">
        <v>27</v>
      </c>
      <c r="M54" s="213" t="s">
        <v>668</v>
      </c>
      <c r="N54" s="213" t="s">
        <v>669</v>
      </c>
      <c r="O54" s="221">
        <v>1</v>
      </c>
      <c r="P54" s="216">
        <v>43258</v>
      </c>
      <c r="Q54" s="216">
        <v>43312</v>
      </c>
      <c r="R54" s="213" t="s">
        <v>81</v>
      </c>
      <c r="S54" s="213" t="str">
        <f>IF(R54="","",VLOOKUP(R54,[2]Datos.!$G$28:$H$50,2,FALSE))</f>
        <v>Director Operativo</v>
      </c>
      <c r="T54" s="213" t="str">
        <f>IF(R54="","",VLOOKUP(R54,[2]Datos.!$J$28:$K$50,2,FALSE))</f>
        <v>Coordinador Técnico</v>
      </c>
      <c r="U54" s="213" t="s">
        <v>167</v>
      </c>
      <c r="V54" s="216">
        <v>43343</v>
      </c>
      <c r="W54" s="246" t="s">
        <v>852</v>
      </c>
      <c r="X54" s="217">
        <v>0.5</v>
      </c>
      <c r="Y54" s="90"/>
      <c r="Z54" s="95"/>
      <c r="AA54" s="242" t="s">
        <v>844</v>
      </c>
      <c r="AB54" s="213" t="s">
        <v>853</v>
      </c>
      <c r="AC54" s="226">
        <v>43465</v>
      </c>
      <c r="AD54" s="93" t="s">
        <v>1059</v>
      </c>
      <c r="AE54" s="59">
        <v>0.5</v>
      </c>
      <c r="AF54" s="405">
        <f t="shared" si="22"/>
        <v>0.5</v>
      </c>
      <c r="AG54" s="406">
        <f t="shared" si="23"/>
        <v>0.5</v>
      </c>
      <c r="AH54" s="90" t="b">
        <f>IF(AE54="","",IF(AC54&lt;=Q54,IF(AG54=0%,"SIN INICIAR",IF(AG54=100%,"TERMINADA",IF(AG54&gt;0%,"EN PROCESO",IF(AG54&lt;0%,"INCUMPLIDA"))))))</f>
        <v>0</v>
      </c>
      <c r="AI54" s="95" t="str">
        <f>IF(AE54="","",IF(AC54&gt;=Q54,IF(AG54&lt;100%,"INCUMPLIDA",IF(AG54=100%,"TERMINADA EXTEMPORANEA"))))</f>
        <v>INCUMPLIDA</v>
      </c>
      <c r="AJ54" s="410" t="str">
        <f t="shared" si="24"/>
        <v>INCUMPLIDA</v>
      </c>
      <c r="AK54" s="233" t="s">
        <v>1089</v>
      </c>
      <c r="AL54" s="59" t="s">
        <v>896</v>
      </c>
      <c r="AM54" s="411" t="str">
        <f t="shared" si="18"/>
        <v>PENDIENTE</v>
      </c>
      <c r="AN54" s="59"/>
      <c r="AO54" s="59"/>
      <c r="AP54" s="93"/>
    </row>
    <row r="55" spans="1:42" ht="90" x14ac:dyDescent="0.15">
      <c r="A55" s="83">
        <v>47</v>
      </c>
      <c r="B55" s="210">
        <v>43098</v>
      </c>
      <c r="C55" s="83" t="s">
        <v>23</v>
      </c>
      <c r="D55" s="213" t="s">
        <v>218</v>
      </c>
      <c r="E55" s="210">
        <v>43098</v>
      </c>
      <c r="F55" s="213">
        <v>8</v>
      </c>
      <c r="G55" s="83" t="s">
        <v>226</v>
      </c>
      <c r="H55" s="83" t="s">
        <v>112</v>
      </c>
      <c r="I55" s="213" t="s">
        <v>366</v>
      </c>
      <c r="J55" s="213" t="s">
        <v>367</v>
      </c>
      <c r="K55" s="213">
        <v>1</v>
      </c>
      <c r="L55" s="213" t="s">
        <v>27</v>
      </c>
      <c r="M55" s="213" t="s">
        <v>339</v>
      </c>
      <c r="N55" s="213" t="s">
        <v>368</v>
      </c>
      <c r="O55" s="225">
        <v>1</v>
      </c>
      <c r="P55" s="216">
        <v>43144</v>
      </c>
      <c r="Q55" s="216">
        <v>43524</v>
      </c>
      <c r="R55" s="213" t="s">
        <v>126</v>
      </c>
      <c r="S55" s="213" t="str">
        <f>IF(R55="","",VLOOKUP(R55,[2]Datos.!$G$28:$H$50,2,FALSE))</f>
        <v>Secretario General</v>
      </c>
      <c r="T55" s="213" t="str">
        <f>IF(R55="","",VLOOKUP(R55,[2]Datos.!$J$28:$K$50,2,FALSE))</f>
        <v>Coordinador Jurídico</v>
      </c>
      <c r="U55" s="83" t="s">
        <v>466</v>
      </c>
      <c r="V55" s="216">
        <v>43343</v>
      </c>
      <c r="W55" s="233" t="s">
        <v>874</v>
      </c>
      <c r="X55" s="217">
        <v>0.5</v>
      </c>
      <c r="Y55" s="89"/>
      <c r="Z55" s="94"/>
      <c r="AA55" s="230" t="s">
        <v>847</v>
      </c>
      <c r="AB55" s="59" t="s">
        <v>882</v>
      </c>
      <c r="AC55" s="226">
        <v>43465</v>
      </c>
      <c r="AD55" s="246" t="s">
        <v>1013</v>
      </c>
      <c r="AE55" s="59">
        <v>0.5</v>
      </c>
      <c r="AF55" s="405">
        <f t="shared" si="22"/>
        <v>0.5</v>
      </c>
      <c r="AG55" s="406">
        <f t="shared" si="23"/>
        <v>0.5</v>
      </c>
      <c r="AH55" s="89" t="str">
        <f t="shared" ref="AH55" si="29">IF(AE55="","",IF(AC55&lt;=Q55,IF(AG55=0%,"SIN INICIAR",IF(AG55=100%,"TERMINADA",IF(AG55&gt;0%,"EN PROCESO",IF(AG55&lt;0%,"INCUMPLIDA"))))))</f>
        <v>EN PROCESO</v>
      </c>
      <c r="AI55" s="94" t="b">
        <f t="shared" ref="AI55" si="30">IF(AE55="","",IF(AC55&gt;=Q55,IF(AG55&lt;100%,"INCUMPLIDA",IF(AG55=100%,"TERMINADA EXTEMPORANEA"))))</f>
        <v>0</v>
      </c>
      <c r="AJ55" s="408" t="str">
        <f>IF(AE55="","",IF(AC55&gt;=Y55,AH55,IF(AC55&lt;=Y55,AI55)))</f>
        <v>EN PROCESO</v>
      </c>
      <c r="AK55" s="93" t="s">
        <v>1202</v>
      </c>
      <c r="AL55" s="59" t="s">
        <v>1006</v>
      </c>
      <c r="AM55" s="411" t="str">
        <f t="shared" si="18"/>
        <v>PENDIENTE</v>
      </c>
      <c r="AN55" s="59"/>
      <c r="AO55" s="60"/>
      <c r="AP55" s="92"/>
    </row>
    <row r="56" spans="1:42" ht="127.5" x14ac:dyDescent="0.15">
      <c r="A56" s="83">
        <v>48</v>
      </c>
      <c r="B56" s="210">
        <v>43098</v>
      </c>
      <c r="C56" s="83" t="s">
        <v>23</v>
      </c>
      <c r="D56" s="213" t="s">
        <v>218</v>
      </c>
      <c r="E56" s="210">
        <v>43098</v>
      </c>
      <c r="F56" s="213">
        <v>9</v>
      </c>
      <c r="G56" s="83" t="s">
        <v>227</v>
      </c>
      <c r="H56" s="83" t="s">
        <v>112</v>
      </c>
      <c r="I56" s="213" t="s">
        <v>369</v>
      </c>
      <c r="J56" s="213" t="s">
        <v>316</v>
      </c>
      <c r="K56" s="83">
        <v>4</v>
      </c>
      <c r="L56" s="83" t="s">
        <v>27</v>
      </c>
      <c r="M56" s="83" t="s">
        <v>313</v>
      </c>
      <c r="N56" s="83" t="s">
        <v>370</v>
      </c>
      <c r="O56" s="221">
        <v>1</v>
      </c>
      <c r="P56" s="210">
        <v>43144</v>
      </c>
      <c r="Q56" s="210">
        <v>43447</v>
      </c>
      <c r="R56" s="83" t="s">
        <v>126</v>
      </c>
      <c r="S56" s="213" t="str">
        <f>IF(R56="","",VLOOKUP(R56,[2]Datos.!$G$28:$H$50,2,FALSE))</f>
        <v>Secretario General</v>
      </c>
      <c r="T56" s="213" t="str">
        <f>IF(R56="","",VLOOKUP(R56,[2]Datos.!$J$28:$K$50,2,FALSE))</f>
        <v>Coordinador Jurídico</v>
      </c>
      <c r="U56" s="83" t="s">
        <v>466</v>
      </c>
      <c r="V56" s="216">
        <v>43343</v>
      </c>
      <c r="W56" s="233" t="s">
        <v>892</v>
      </c>
      <c r="X56" s="217">
        <v>0.25</v>
      </c>
      <c r="Y56" s="89"/>
      <c r="Z56" s="94"/>
      <c r="AA56" s="230" t="s">
        <v>847</v>
      </c>
      <c r="AB56" s="59" t="s">
        <v>882</v>
      </c>
      <c r="AC56" s="226">
        <v>43465</v>
      </c>
      <c r="AD56" s="240" t="s">
        <v>1007</v>
      </c>
      <c r="AE56" s="59">
        <v>1</v>
      </c>
      <c r="AF56" s="405">
        <f t="shared" si="22"/>
        <v>0.25</v>
      </c>
      <c r="AG56" s="406">
        <f t="shared" si="23"/>
        <v>0.25</v>
      </c>
      <c r="AH56" s="89" t="b">
        <f t="shared" ref="AH56:AH58" si="31">IF(AE56="","",IF(AC56&lt;=Q56,IF(AG56=0%,"SIN INICIAR",IF(AG56=100%,"TERMINADA",IF(AG56&gt;0%,"EN PROCESO",IF(AG56&lt;0%,"INCUMPLIDA"))))))</f>
        <v>0</v>
      </c>
      <c r="AI56" s="94" t="str">
        <f t="shared" ref="AI56:AI58" si="32">IF(AE56="","",IF(AC56&gt;=Q56,IF(AG56&lt;100%,"INCUMPLIDA",IF(AG56=100%,"TERMINADA EXTEMPORANEA"))))</f>
        <v>INCUMPLIDA</v>
      </c>
      <c r="AJ56" s="408" t="str">
        <f t="shared" si="24"/>
        <v>INCUMPLIDA</v>
      </c>
      <c r="AK56" s="93" t="s">
        <v>1180</v>
      </c>
      <c r="AL56" s="59" t="s">
        <v>1006</v>
      </c>
      <c r="AM56" s="411" t="str">
        <f t="shared" si="18"/>
        <v>PENDIENTE</v>
      </c>
      <c r="AN56" s="59"/>
      <c r="AO56" s="60"/>
      <c r="AP56" s="92"/>
    </row>
    <row r="57" spans="1:42" ht="102" x14ac:dyDescent="0.15">
      <c r="A57" s="83">
        <v>49</v>
      </c>
      <c r="B57" s="210">
        <v>43098</v>
      </c>
      <c r="C57" s="83" t="s">
        <v>23</v>
      </c>
      <c r="D57" s="213" t="s">
        <v>218</v>
      </c>
      <c r="E57" s="210">
        <v>43098</v>
      </c>
      <c r="F57" s="213">
        <v>10</v>
      </c>
      <c r="G57" s="83" t="s">
        <v>228</v>
      </c>
      <c r="H57" s="83" t="s">
        <v>112</v>
      </c>
      <c r="I57" s="83" t="s">
        <v>371</v>
      </c>
      <c r="J57" s="83" t="s">
        <v>357</v>
      </c>
      <c r="K57" s="83">
        <v>1</v>
      </c>
      <c r="L57" s="83" t="s">
        <v>27</v>
      </c>
      <c r="M57" s="83" t="s">
        <v>313</v>
      </c>
      <c r="N57" s="83" t="s">
        <v>358</v>
      </c>
      <c r="O57" s="221">
        <v>1</v>
      </c>
      <c r="P57" s="210">
        <v>43144</v>
      </c>
      <c r="Q57" s="210">
        <v>43524</v>
      </c>
      <c r="R57" s="83" t="s">
        <v>126</v>
      </c>
      <c r="S57" s="213" t="str">
        <f>IF(R57="","",VLOOKUP(R57,[2]Datos.!$G$28:$H$50,2,FALSE))</f>
        <v>Secretario General</v>
      </c>
      <c r="T57" s="213" t="str">
        <f>IF(R57="","",VLOOKUP(R57,[2]Datos.!$J$28:$K$50,2,FALSE))</f>
        <v>Coordinador Jurídico</v>
      </c>
      <c r="U57" s="83" t="s">
        <v>466</v>
      </c>
      <c r="V57" s="216">
        <v>43343</v>
      </c>
      <c r="W57" s="233" t="s">
        <v>893</v>
      </c>
      <c r="X57" s="217">
        <v>0.5</v>
      </c>
      <c r="Y57" s="89"/>
      <c r="Z57" s="94"/>
      <c r="AA57" s="230" t="s">
        <v>847</v>
      </c>
      <c r="AB57" s="59" t="s">
        <v>882</v>
      </c>
      <c r="AC57" s="226">
        <v>43465</v>
      </c>
      <c r="AD57" s="246" t="s">
        <v>1013</v>
      </c>
      <c r="AE57" s="59">
        <v>0</v>
      </c>
      <c r="AF57" s="405">
        <f t="shared" si="22"/>
        <v>0</v>
      </c>
      <c r="AG57" s="406">
        <f t="shared" si="23"/>
        <v>0</v>
      </c>
      <c r="AH57" s="89" t="str">
        <f t="shared" si="31"/>
        <v>SIN INICIAR</v>
      </c>
      <c r="AI57" s="94" t="b">
        <f t="shared" si="32"/>
        <v>0</v>
      </c>
      <c r="AJ57" s="408" t="str">
        <f>IF(AE57="","",IF(AC57&gt;=Y57,AH57,IF(AC57&lt;=Y57,AI57)))</f>
        <v>SIN INICIAR</v>
      </c>
      <c r="AK57" s="93" t="s">
        <v>1203</v>
      </c>
      <c r="AL57" s="59" t="s">
        <v>1006</v>
      </c>
      <c r="AM57" s="411" t="str">
        <f t="shared" si="18"/>
        <v>PENDIENTE</v>
      </c>
      <c r="AN57" s="59"/>
      <c r="AO57" s="60"/>
      <c r="AP57" s="92"/>
    </row>
    <row r="58" spans="1:42" ht="102" x14ac:dyDescent="0.15">
      <c r="A58" s="83">
        <v>50</v>
      </c>
      <c r="B58" s="210">
        <v>43098</v>
      </c>
      <c r="C58" s="83" t="s">
        <v>23</v>
      </c>
      <c r="D58" s="213" t="s">
        <v>218</v>
      </c>
      <c r="E58" s="210">
        <v>43098</v>
      </c>
      <c r="F58" s="213">
        <v>12</v>
      </c>
      <c r="G58" s="83" t="s">
        <v>229</v>
      </c>
      <c r="H58" s="83" t="s">
        <v>112</v>
      </c>
      <c r="I58" s="213" t="s">
        <v>351</v>
      </c>
      <c r="J58" s="213" t="s">
        <v>372</v>
      </c>
      <c r="K58" s="83">
        <v>4</v>
      </c>
      <c r="L58" s="83" t="s">
        <v>27</v>
      </c>
      <c r="M58" s="83" t="s">
        <v>313</v>
      </c>
      <c r="N58" s="83" t="s">
        <v>370</v>
      </c>
      <c r="O58" s="221">
        <v>1</v>
      </c>
      <c r="P58" s="210">
        <v>43144</v>
      </c>
      <c r="Q58" s="210">
        <v>43447</v>
      </c>
      <c r="R58" s="83" t="s">
        <v>126</v>
      </c>
      <c r="S58" s="213" t="str">
        <f>IF(R58="","",VLOOKUP(R58,[2]Datos.!$G$28:$H$50,2,FALSE))</f>
        <v>Secretario General</v>
      </c>
      <c r="T58" s="213" t="str">
        <f>IF(R58="","",VLOOKUP(R58,[2]Datos.!$J$28:$K$50,2,FALSE))</f>
        <v>Coordinador Jurídico</v>
      </c>
      <c r="U58" s="83" t="s">
        <v>167</v>
      </c>
      <c r="V58" s="216">
        <v>43343</v>
      </c>
      <c r="W58" s="233" t="s">
        <v>898</v>
      </c>
      <c r="X58" s="217">
        <v>0.25</v>
      </c>
      <c r="Y58" s="89"/>
      <c r="Z58" s="94"/>
      <c r="AA58" s="230" t="s">
        <v>847</v>
      </c>
      <c r="AB58" s="59" t="s">
        <v>882</v>
      </c>
      <c r="AC58" s="226">
        <v>43465</v>
      </c>
      <c r="AD58" s="240" t="s">
        <v>1007</v>
      </c>
      <c r="AE58" s="59">
        <v>1</v>
      </c>
      <c r="AF58" s="405">
        <f t="shared" si="22"/>
        <v>0.25</v>
      </c>
      <c r="AG58" s="406">
        <f t="shared" si="23"/>
        <v>0.25</v>
      </c>
      <c r="AH58" s="89" t="b">
        <f t="shared" si="31"/>
        <v>0</v>
      </c>
      <c r="AI58" s="94" t="str">
        <f t="shared" si="32"/>
        <v>INCUMPLIDA</v>
      </c>
      <c r="AJ58" s="408" t="str">
        <f t="shared" si="24"/>
        <v>INCUMPLIDA</v>
      </c>
      <c r="AK58" s="93" t="s">
        <v>1180</v>
      </c>
      <c r="AL58" s="59" t="s">
        <v>1006</v>
      </c>
      <c r="AM58" s="411" t="str">
        <f t="shared" si="18"/>
        <v>PENDIENTE</v>
      </c>
      <c r="AN58" s="59"/>
      <c r="AO58" s="60"/>
      <c r="AP58" s="92"/>
    </row>
    <row r="59" spans="1:42" ht="127.5" x14ac:dyDescent="0.15">
      <c r="A59" s="83">
        <v>51</v>
      </c>
      <c r="B59" s="216">
        <v>43162</v>
      </c>
      <c r="C59" s="213" t="s">
        <v>23</v>
      </c>
      <c r="D59" s="213" t="s">
        <v>230</v>
      </c>
      <c r="E59" s="216">
        <v>43162</v>
      </c>
      <c r="F59" s="213" t="s">
        <v>231</v>
      </c>
      <c r="G59" s="213" t="s">
        <v>232</v>
      </c>
      <c r="H59" s="213" t="s">
        <v>111</v>
      </c>
      <c r="I59" s="213" t="s">
        <v>373</v>
      </c>
      <c r="J59" s="213" t="s">
        <v>374</v>
      </c>
      <c r="K59" s="213">
        <v>1</v>
      </c>
      <c r="L59" s="213" t="s">
        <v>375</v>
      </c>
      <c r="M59" s="213" t="s">
        <v>376</v>
      </c>
      <c r="N59" s="215" t="s">
        <v>377</v>
      </c>
      <c r="O59" s="225">
        <v>1</v>
      </c>
      <c r="P59" s="216">
        <v>43192</v>
      </c>
      <c r="Q59" s="216">
        <v>43404</v>
      </c>
      <c r="R59" s="213" t="s">
        <v>42</v>
      </c>
      <c r="S59" s="213" t="str">
        <f>IF(R59="","",VLOOKUP(R59,[2]Datos.!$G$28:$H$50,2,FALSE))</f>
        <v>Subdirector Financiero</v>
      </c>
      <c r="T59" s="213" t="str">
        <f>IF(R59="","",VLOOKUP(R59,[2]Datos.!$J$28:$K$50,2,FALSE))</f>
        <v>Profesional Universitario de Contabilidad</v>
      </c>
      <c r="U59" s="213" t="s">
        <v>167</v>
      </c>
      <c r="V59" s="216">
        <v>43343</v>
      </c>
      <c r="W59" s="234" t="s">
        <v>931</v>
      </c>
      <c r="X59" s="217">
        <v>1</v>
      </c>
      <c r="Y59" s="89"/>
      <c r="Z59" s="94"/>
      <c r="AA59" s="230" t="s">
        <v>860</v>
      </c>
      <c r="AB59" s="59" t="s">
        <v>855</v>
      </c>
      <c r="AC59" s="226">
        <v>43465</v>
      </c>
      <c r="AD59" s="93" t="s">
        <v>1063</v>
      </c>
      <c r="AE59" s="59">
        <v>1</v>
      </c>
      <c r="AF59" s="405">
        <f t="shared" si="22"/>
        <v>1</v>
      </c>
      <c r="AG59" s="406">
        <f t="shared" si="23"/>
        <v>1</v>
      </c>
      <c r="AH59" s="89" t="str">
        <f>IF(AE59="","",IF(AC59&gt;=Q59,IF(AG59=0%,"SIN INICIAR",IF(AG59=100%,"TERMINADA",IF(AG59&gt;0%,"EN PROCESO",IF(AG59&lt;0%,"INCUMPLIDA"))))))</f>
        <v>TERMINADA</v>
      </c>
      <c r="AI59" s="94" t="b">
        <f>IF(AE59="","",IF(AC59&lt;=Q59,IF(AG59&lt;100%,"INCUMPLIDA",IF(AG59=100%,"TERMINADA EXTEMPORANEA"))))</f>
        <v>0</v>
      </c>
      <c r="AJ59" s="408" t="str">
        <f>IF(AE59="","",IF(AC59&gt;=Y59,AH59,IF(AC59&lt;=Y59,AI59)))</f>
        <v>TERMINADA</v>
      </c>
      <c r="AK59" s="93" t="s">
        <v>1070</v>
      </c>
      <c r="AL59" s="59" t="s">
        <v>855</v>
      </c>
      <c r="AM59" s="411" t="str">
        <f t="shared" si="18"/>
        <v>CUMPLIDA</v>
      </c>
      <c r="AN59" s="59" t="s">
        <v>1111</v>
      </c>
      <c r="AO59" s="60" t="s">
        <v>666</v>
      </c>
      <c r="AP59" s="60" t="s">
        <v>1104</v>
      </c>
    </row>
    <row r="60" spans="1:42" ht="242.25" x14ac:dyDescent="0.15">
      <c r="A60" s="83">
        <v>52</v>
      </c>
      <c r="B60" s="216">
        <v>43162</v>
      </c>
      <c r="C60" s="213" t="s">
        <v>23</v>
      </c>
      <c r="D60" s="213" t="s">
        <v>230</v>
      </c>
      <c r="E60" s="216">
        <v>43162</v>
      </c>
      <c r="F60" s="213" t="s">
        <v>233</v>
      </c>
      <c r="G60" s="213" t="s">
        <v>234</v>
      </c>
      <c r="H60" s="213" t="s">
        <v>456</v>
      </c>
      <c r="I60" s="213" t="s">
        <v>524</v>
      </c>
      <c r="J60" s="213" t="s">
        <v>1161</v>
      </c>
      <c r="K60" s="213">
        <v>1</v>
      </c>
      <c r="L60" s="213" t="s">
        <v>27</v>
      </c>
      <c r="M60" s="213" t="s">
        <v>378</v>
      </c>
      <c r="N60" s="215" t="s">
        <v>379</v>
      </c>
      <c r="O60" s="225">
        <v>1</v>
      </c>
      <c r="P60" s="216">
        <v>43312</v>
      </c>
      <c r="Q60" s="216">
        <v>43465</v>
      </c>
      <c r="R60" s="213" t="s">
        <v>85</v>
      </c>
      <c r="S60" s="213" t="str">
        <f>IF(R60="","",VLOOKUP(R60,[2]Datos.!$G$28:$H$50,2,FALSE))</f>
        <v xml:space="preserve">Subdirector Administrativo </v>
      </c>
      <c r="T60" s="213" t="str">
        <f>IF(R60="","",VLOOKUP(R60,[2]Datos.!$J$28:$K$50,2,FALSE))</f>
        <v>Técnico de Servicios Administrativos</v>
      </c>
      <c r="U60" s="213" t="s">
        <v>167</v>
      </c>
      <c r="V60" s="216">
        <v>43343</v>
      </c>
      <c r="W60" s="93" t="s">
        <v>932</v>
      </c>
      <c r="X60" s="217">
        <v>0</v>
      </c>
      <c r="Y60" s="89"/>
      <c r="Z60" s="94"/>
      <c r="AA60" s="230" t="s">
        <v>865</v>
      </c>
      <c r="AB60" s="59" t="s">
        <v>881</v>
      </c>
      <c r="AC60" s="226">
        <v>43465</v>
      </c>
      <c r="AD60" s="93" t="s">
        <v>1106</v>
      </c>
      <c r="AE60" s="59">
        <v>0</v>
      </c>
      <c r="AF60" s="405">
        <f t="shared" si="22"/>
        <v>0</v>
      </c>
      <c r="AG60" s="406">
        <f t="shared" si="23"/>
        <v>0</v>
      </c>
      <c r="AH60" s="89" t="str">
        <f>IF(AE60="","",IF(AC60&lt;=Q60,IF(AG60=0%,"SIN INICIAR",IF(AG60=100%,"TERMINADA",IF(AG60&gt;0%,"EN PROCESO",IF(AG60&lt;0%,"INCUMPLIDA"))))))</f>
        <v>SIN INICIAR</v>
      </c>
      <c r="AI60" s="94" t="str">
        <f>IF(AE60="","",IF(AC60&gt;=Q60,IF(AG60&lt;100%,"INCUMPLIDA",IF(AG60=100%,"TERMINADA EXTEMPORANEA"))))</f>
        <v>INCUMPLIDA</v>
      </c>
      <c r="AJ60" s="407" t="str">
        <f t="shared" si="24"/>
        <v>INCUMPLIDA</v>
      </c>
      <c r="AK60" s="233" t="s">
        <v>1204</v>
      </c>
      <c r="AL60" s="59" t="s">
        <v>881</v>
      </c>
      <c r="AM60" s="411" t="str">
        <f t="shared" si="18"/>
        <v>PENDIENTE</v>
      </c>
      <c r="AN60" s="59"/>
      <c r="AO60" s="60"/>
      <c r="AP60" s="92"/>
    </row>
    <row r="61" spans="1:42" ht="127.5" x14ac:dyDescent="0.15">
      <c r="A61" s="83">
        <v>53</v>
      </c>
      <c r="B61" s="216">
        <v>43162</v>
      </c>
      <c r="C61" s="213" t="s">
        <v>23</v>
      </c>
      <c r="D61" s="213" t="s">
        <v>230</v>
      </c>
      <c r="E61" s="216">
        <v>43162</v>
      </c>
      <c r="F61" s="213" t="s">
        <v>235</v>
      </c>
      <c r="G61" s="213" t="s">
        <v>236</v>
      </c>
      <c r="H61" s="213" t="s">
        <v>111</v>
      </c>
      <c r="I61" s="213" t="s">
        <v>380</v>
      </c>
      <c r="J61" s="213" t="s">
        <v>381</v>
      </c>
      <c r="K61" s="213">
        <v>2</v>
      </c>
      <c r="L61" s="213" t="s">
        <v>375</v>
      </c>
      <c r="M61" s="213" t="s">
        <v>525</v>
      </c>
      <c r="N61" s="215" t="s">
        <v>382</v>
      </c>
      <c r="O61" s="225">
        <v>1</v>
      </c>
      <c r="P61" s="216">
        <v>43192</v>
      </c>
      <c r="Q61" s="216">
        <v>43404</v>
      </c>
      <c r="R61" s="213" t="s">
        <v>42</v>
      </c>
      <c r="S61" s="213" t="str">
        <f>IF(R61="","",VLOOKUP(R61,[2]Datos.!$G$28:$H$50,2,FALSE))</f>
        <v>Subdirector Financiero</v>
      </c>
      <c r="T61" s="213" t="str">
        <f>IF(R61="","",VLOOKUP(R61,[2]Datos.!$J$28:$K$50,2,FALSE))</f>
        <v>Profesional Universitario de Contabilidad</v>
      </c>
      <c r="U61" s="213" t="s">
        <v>167</v>
      </c>
      <c r="V61" s="216">
        <v>43343</v>
      </c>
      <c r="W61" s="234" t="s">
        <v>933</v>
      </c>
      <c r="X61" s="217">
        <v>0.5</v>
      </c>
      <c r="Y61" s="89"/>
      <c r="Z61" s="94"/>
      <c r="AA61" s="230" t="s">
        <v>847</v>
      </c>
      <c r="AB61" s="59" t="s">
        <v>855</v>
      </c>
      <c r="AC61" s="226">
        <v>43465</v>
      </c>
      <c r="AD61" s="93" t="s">
        <v>1071</v>
      </c>
      <c r="AE61" s="59">
        <v>2</v>
      </c>
      <c r="AF61" s="405">
        <f t="shared" si="22"/>
        <v>1</v>
      </c>
      <c r="AG61" s="406">
        <f t="shared" si="23"/>
        <v>1</v>
      </c>
      <c r="AH61" s="89" t="str">
        <f>IF(AE61="","",IF(AC61&gt;=Q61,IF(AG61=0%,"SIN INICIAR",IF(AG61=100%,"TERMINADA",IF(AG61&gt;0%,"EN PROCESO",IF(AG61&lt;0%,"INCUMPLIDA"))))))</f>
        <v>TERMINADA</v>
      </c>
      <c r="AI61" s="94" t="b">
        <f>IF(AE61="","",IF(AC61&lt;=Q61,IF(AG61&lt;100%,"INCUMPLIDA",IF(AG61=100%,"TERMINADA EXTEMPORANEA"))))</f>
        <v>0</v>
      </c>
      <c r="AJ61" s="408" t="str">
        <f>IF(AE61="","",IF(AC61&gt;=Y61,AH61,IF(AC61&lt;=Y61,AI61)))</f>
        <v>TERMINADA</v>
      </c>
      <c r="AK61" s="93" t="s">
        <v>1072</v>
      </c>
      <c r="AL61" s="59" t="s">
        <v>855</v>
      </c>
      <c r="AM61" s="411" t="str">
        <f t="shared" si="18"/>
        <v>CUMPLIDA</v>
      </c>
      <c r="AN61" s="59" t="s">
        <v>1091</v>
      </c>
      <c r="AO61" s="60" t="s">
        <v>666</v>
      </c>
      <c r="AP61" s="60" t="s">
        <v>1104</v>
      </c>
    </row>
    <row r="62" spans="1:42" ht="216.75" x14ac:dyDescent="0.15">
      <c r="A62" s="83">
        <v>54</v>
      </c>
      <c r="B62" s="216">
        <v>43162</v>
      </c>
      <c r="C62" s="213" t="s">
        <v>23</v>
      </c>
      <c r="D62" s="213" t="s">
        <v>230</v>
      </c>
      <c r="E62" s="216">
        <v>43162</v>
      </c>
      <c r="F62" s="213" t="s">
        <v>177</v>
      </c>
      <c r="G62" s="213" t="s">
        <v>237</v>
      </c>
      <c r="H62" s="213" t="s">
        <v>111</v>
      </c>
      <c r="I62" s="213" t="s">
        <v>383</v>
      </c>
      <c r="J62" s="213" t="s">
        <v>384</v>
      </c>
      <c r="K62" s="213">
        <v>4</v>
      </c>
      <c r="L62" s="213" t="s">
        <v>375</v>
      </c>
      <c r="M62" s="213" t="s">
        <v>525</v>
      </c>
      <c r="N62" s="215" t="s">
        <v>382</v>
      </c>
      <c r="O62" s="225">
        <v>1</v>
      </c>
      <c r="P62" s="216">
        <v>43192</v>
      </c>
      <c r="Q62" s="216">
        <v>43404</v>
      </c>
      <c r="R62" s="213" t="s">
        <v>42</v>
      </c>
      <c r="S62" s="213" t="str">
        <f>IF(R62="","",VLOOKUP(R62,[2]Datos.!$G$28:$H$50,2,FALSE))</f>
        <v>Subdirector Financiero</v>
      </c>
      <c r="T62" s="213" t="str">
        <f>IF(R62="","",VLOOKUP(R62,[2]Datos.!$J$28:$K$50,2,FALSE))</f>
        <v>Profesional Universitario de Contabilidad</v>
      </c>
      <c r="U62" s="213" t="s">
        <v>167</v>
      </c>
      <c r="V62" s="216">
        <v>43343</v>
      </c>
      <c r="W62" s="247" t="s">
        <v>934</v>
      </c>
      <c r="X62" s="217">
        <v>0.25</v>
      </c>
      <c r="Y62" s="89"/>
      <c r="Z62" s="94"/>
      <c r="AA62" s="230" t="s">
        <v>847</v>
      </c>
      <c r="AB62" s="59" t="s">
        <v>855</v>
      </c>
      <c r="AC62" s="226">
        <v>43465</v>
      </c>
      <c r="AD62" s="93" t="s">
        <v>1073</v>
      </c>
      <c r="AE62" s="59">
        <v>4</v>
      </c>
      <c r="AF62" s="405">
        <f t="shared" si="22"/>
        <v>1</v>
      </c>
      <c r="AG62" s="406">
        <f t="shared" si="23"/>
        <v>1</v>
      </c>
      <c r="AH62" s="89" t="str">
        <f t="shared" ref="AH62:AH63" si="33">IF(AE62="","",IF(AC62&gt;=Q62,IF(AG62=0%,"SIN INICIAR",IF(AG62=100%,"TERMINADA",IF(AG62&gt;0%,"EN PROCESO",IF(AG62&lt;0%,"INCUMPLIDA"))))))</f>
        <v>TERMINADA</v>
      </c>
      <c r="AI62" s="94" t="b">
        <f t="shared" ref="AI62:AI63" si="34">IF(AE62="","",IF(AC62&lt;=Q62,IF(AG62&lt;100%,"INCUMPLIDA",IF(AG62=100%,"TERMINADA EXTEMPORANEA"))))</f>
        <v>0</v>
      </c>
      <c r="AJ62" s="408" t="str">
        <f t="shared" ref="AJ62:AJ63" si="35">IF(AE62="","",IF(AC62&gt;=Y62,AH62,IF(AC62&lt;=Y62,AI62)))</f>
        <v>TERMINADA</v>
      </c>
      <c r="AK62" s="93" t="s">
        <v>1072</v>
      </c>
      <c r="AL62" s="59" t="s">
        <v>855</v>
      </c>
      <c r="AM62" s="411" t="str">
        <f t="shared" si="18"/>
        <v>CUMPLIDA</v>
      </c>
      <c r="AN62" s="59" t="s">
        <v>1112</v>
      </c>
      <c r="AO62" s="60" t="s">
        <v>666</v>
      </c>
      <c r="AP62" s="60" t="s">
        <v>1104</v>
      </c>
    </row>
    <row r="63" spans="1:42" ht="191.25" x14ac:dyDescent="0.15">
      <c r="A63" s="83">
        <v>55</v>
      </c>
      <c r="B63" s="216">
        <v>43162</v>
      </c>
      <c r="C63" s="213" t="s">
        <v>23</v>
      </c>
      <c r="D63" s="213" t="s">
        <v>230</v>
      </c>
      <c r="E63" s="216">
        <v>43162</v>
      </c>
      <c r="F63" s="213" t="s">
        <v>178</v>
      </c>
      <c r="G63" s="213" t="s">
        <v>238</v>
      </c>
      <c r="H63" s="213" t="s">
        <v>111</v>
      </c>
      <c r="I63" s="213" t="s">
        <v>385</v>
      </c>
      <c r="J63" s="211" t="s">
        <v>526</v>
      </c>
      <c r="K63" s="213">
        <v>6</v>
      </c>
      <c r="L63" s="213" t="s">
        <v>375</v>
      </c>
      <c r="M63" s="213" t="s">
        <v>527</v>
      </c>
      <c r="N63" s="215" t="s">
        <v>386</v>
      </c>
      <c r="O63" s="225">
        <v>1</v>
      </c>
      <c r="P63" s="216">
        <v>43192</v>
      </c>
      <c r="Q63" s="216">
        <v>43404</v>
      </c>
      <c r="R63" s="213" t="s">
        <v>42</v>
      </c>
      <c r="S63" s="213" t="str">
        <f>IF(R63="","",VLOOKUP(R63,[2]Datos.!$G$28:$H$50,2,FALSE))</f>
        <v>Subdirector Financiero</v>
      </c>
      <c r="T63" s="213" t="str">
        <f>IF(R63="","",VLOOKUP(R63,[2]Datos.!$J$28:$K$50,2,FALSE))</f>
        <v>Profesional Universitario de Contabilidad</v>
      </c>
      <c r="U63" s="213" t="s">
        <v>167</v>
      </c>
      <c r="V63" s="216">
        <v>43343</v>
      </c>
      <c r="W63" s="247" t="s">
        <v>935</v>
      </c>
      <c r="X63" s="217">
        <v>4.2000000000000003E-2</v>
      </c>
      <c r="Y63" s="89"/>
      <c r="Z63" s="94"/>
      <c r="AA63" s="230" t="s">
        <v>847</v>
      </c>
      <c r="AB63" s="59" t="s">
        <v>855</v>
      </c>
      <c r="AC63" s="226">
        <v>43465</v>
      </c>
      <c r="AD63" s="93" t="s">
        <v>1002</v>
      </c>
      <c r="AE63" s="59">
        <v>6</v>
      </c>
      <c r="AF63" s="405">
        <f t="shared" si="22"/>
        <v>1</v>
      </c>
      <c r="AG63" s="406">
        <f t="shared" si="23"/>
        <v>1</v>
      </c>
      <c r="AH63" s="89" t="str">
        <f t="shared" si="33"/>
        <v>TERMINADA</v>
      </c>
      <c r="AI63" s="94" t="b">
        <f t="shared" si="34"/>
        <v>0</v>
      </c>
      <c r="AJ63" s="408" t="str">
        <f t="shared" si="35"/>
        <v>TERMINADA</v>
      </c>
      <c r="AK63" s="93" t="s">
        <v>1003</v>
      </c>
      <c r="AL63" s="59" t="s">
        <v>855</v>
      </c>
      <c r="AM63" s="411" t="str">
        <f t="shared" si="18"/>
        <v>CUMPLIDA</v>
      </c>
      <c r="AN63" s="59" t="s">
        <v>1092</v>
      </c>
      <c r="AO63" s="60" t="s">
        <v>666</v>
      </c>
      <c r="AP63" s="60" t="s">
        <v>1104</v>
      </c>
    </row>
    <row r="64" spans="1:42" ht="114.75" x14ac:dyDescent="0.15">
      <c r="A64" s="83">
        <v>56</v>
      </c>
      <c r="B64" s="216">
        <v>43162</v>
      </c>
      <c r="C64" s="213" t="s">
        <v>23</v>
      </c>
      <c r="D64" s="213" t="s">
        <v>230</v>
      </c>
      <c r="E64" s="216">
        <v>43162</v>
      </c>
      <c r="F64" s="213" t="s">
        <v>176</v>
      </c>
      <c r="G64" s="213" t="s">
        <v>239</v>
      </c>
      <c r="H64" s="213" t="s">
        <v>111</v>
      </c>
      <c r="I64" s="211" t="s">
        <v>528</v>
      </c>
      <c r="J64" s="211" t="s">
        <v>529</v>
      </c>
      <c r="K64" s="213">
        <v>1</v>
      </c>
      <c r="L64" s="213" t="s">
        <v>375</v>
      </c>
      <c r="M64" s="213" t="s">
        <v>387</v>
      </c>
      <c r="N64" s="215" t="s">
        <v>388</v>
      </c>
      <c r="O64" s="225">
        <v>1</v>
      </c>
      <c r="P64" s="216">
        <v>43192</v>
      </c>
      <c r="Q64" s="216">
        <v>43404</v>
      </c>
      <c r="R64" s="213" t="s">
        <v>42</v>
      </c>
      <c r="S64" s="213" t="str">
        <f>IF(R64="","",VLOOKUP(R64,[2]Datos.!$G$28:$H$50,2,FALSE))</f>
        <v>Subdirector Financiero</v>
      </c>
      <c r="T64" s="213" t="str">
        <f>IF(R64="","",VLOOKUP(R64,[2]Datos.!$J$28:$K$50,2,FALSE))</f>
        <v>Profesional Universitario de Contabilidad</v>
      </c>
      <c r="U64" s="213" t="s">
        <v>167</v>
      </c>
      <c r="V64" s="216">
        <v>43343</v>
      </c>
      <c r="W64" s="247" t="s">
        <v>936</v>
      </c>
      <c r="X64" s="217">
        <v>1</v>
      </c>
      <c r="Y64" s="89"/>
      <c r="Z64" s="94"/>
      <c r="AA64" s="230" t="s">
        <v>860</v>
      </c>
      <c r="AB64" s="59" t="s">
        <v>855</v>
      </c>
      <c r="AC64" s="226">
        <v>43465</v>
      </c>
      <c r="AD64" s="93" t="s">
        <v>1004</v>
      </c>
      <c r="AE64" s="59">
        <v>2</v>
      </c>
      <c r="AF64" s="405">
        <f t="shared" si="22"/>
        <v>2</v>
      </c>
      <c r="AG64" s="406">
        <f t="shared" si="23"/>
        <v>1</v>
      </c>
      <c r="AH64" s="89" t="str">
        <f>IF(AE64="","",IF(AC64&gt;=Q64,IF(AG64=0%,"SIN INICIAR",IF(AG64=100%,"TERMINADA",IF(AG64&gt;0%,"EN PROCESO",IF(AG64&lt;0%,"INCUMPLIDA"))))))</f>
        <v>TERMINADA</v>
      </c>
      <c r="AI64" s="94" t="str">
        <f t="shared" ref="AI64" si="36">IF(AE64="","",IF(AC64&gt;=Q64,IF(AG64&lt;100%,"INCUMPLIDA",IF(AG64=100%,"TERMINADA EXTEMPORANEA"))))</f>
        <v>TERMINADA EXTEMPORANEA</v>
      </c>
      <c r="AJ64" s="408" t="str">
        <f>IF(AE64="","",IF(AC64&gt;=Y64,AH64,IF(AC64&lt;=Y64,AI64)))</f>
        <v>TERMINADA</v>
      </c>
      <c r="AK64" s="233" t="s">
        <v>1074</v>
      </c>
      <c r="AL64" s="59" t="s">
        <v>855</v>
      </c>
      <c r="AM64" s="411" t="str">
        <f t="shared" si="18"/>
        <v>CUMPLIDA</v>
      </c>
      <c r="AN64" s="59" t="s">
        <v>1091</v>
      </c>
      <c r="AO64" s="60" t="s">
        <v>666</v>
      </c>
      <c r="AP64" s="60" t="s">
        <v>1104</v>
      </c>
    </row>
    <row r="65" spans="1:42" ht="267.75" x14ac:dyDescent="0.15">
      <c r="A65" s="83">
        <v>57</v>
      </c>
      <c r="B65" s="216">
        <v>43162</v>
      </c>
      <c r="C65" s="213" t="s">
        <v>23</v>
      </c>
      <c r="D65" s="213" t="s">
        <v>230</v>
      </c>
      <c r="E65" s="216">
        <v>43162</v>
      </c>
      <c r="F65" s="213" t="s">
        <v>180</v>
      </c>
      <c r="G65" s="243" t="s">
        <v>240</v>
      </c>
      <c r="H65" s="243" t="s">
        <v>105</v>
      </c>
      <c r="I65" s="211" t="s">
        <v>389</v>
      </c>
      <c r="J65" s="211" t="s">
        <v>390</v>
      </c>
      <c r="K65" s="213">
        <v>3</v>
      </c>
      <c r="L65" s="213" t="s">
        <v>375</v>
      </c>
      <c r="M65" s="213" t="s">
        <v>391</v>
      </c>
      <c r="N65" s="216" t="s">
        <v>392</v>
      </c>
      <c r="O65" s="225">
        <v>1</v>
      </c>
      <c r="P65" s="216">
        <v>43192</v>
      </c>
      <c r="Q65" s="216">
        <v>43343</v>
      </c>
      <c r="R65" s="213" t="s">
        <v>46</v>
      </c>
      <c r="S65" s="213" t="str">
        <f>IF(R65="","",VLOOKUP(R65,[2]Datos.!$G$28:$H$50,2,FALSE))</f>
        <v>Gerente General</v>
      </c>
      <c r="T65" s="213" t="str">
        <f>IF(R65="","",VLOOKUP(R65,[2]Datos.!$J$28:$K$50,2,FALSE))</f>
        <v>Profesional Universitario de Planeación</v>
      </c>
      <c r="U65" s="213" t="s">
        <v>167</v>
      </c>
      <c r="V65" s="216">
        <v>43343</v>
      </c>
      <c r="W65" s="248" t="s">
        <v>937</v>
      </c>
      <c r="X65" s="217">
        <v>0.16700000000000001</v>
      </c>
      <c r="Y65" s="89"/>
      <c r="Z65" s="94"/>
      <c r="AA65" s="230" t="s">
        <v>847</v>
      </c>
      <c r="AB65" s="59" t="s">
        <v>855</v>
      </c>
      <c r="AC65" s="226">
        <v>43465</v>
      </c>
      <c r="AD65" s="93" t="s">
        <v>970</v>
      </c>
      <c r="AE65" s="59">
        <v>2</v>
      </c>
      <c r="AF65" s="405">
        <f t="shared" si="22"/>
        <v>0.66666666666666663</v>
      </c>
      <c r="AG65" s="406">
        <f t="shared" si="23"/>
        <v>0.66666666666666663</v>
      </c>
      <c r="AH65" s="89" t="b">
        <f>IF(AE65="","",IF(AC65&lt;=Q65,IF(AG65=0%,"SIN INICIAR",IF(AG65=100%,"TERMINADA",IF(AG65&gt;0%,"EN PROCESO",IF(AG65&lt;0%,"INCUMPLIDA"))))))</f>
        <v>0</v>
      </c>
      <c r="AI65" s="94" t="str">
        <f>IF(AE65="","",IF(AC65&gt;=Q65,IF(AG65&lt;100%,"INCUMPLIDA",IF(AG65=100%,"TERMINADA EXTEMPORANEA"))))</f>
        <v>INCUMPLIDA</v>
      </c>
      <c r="AJ65" s="408" t="str">
        <f t="shared" si="24"/>
        <v>INCUMPLIDA</v>
      </c>
      <c r="AK65" s="233" t="s">
        <v>994</v>
      </c>
      <c r="AL65" s="59" t="s">
        <v>896</v>
      </c>
      <c r="AM65" s="411" t="str">
        <f t="shared" si="18"/>
        <v>PENDIENTE</v>
      </c>
      <c r="AN65" s="59"/>
      <c r="AO65" s="60"/>
      <c r="AP65" s="92"/>
    </row>
    <row r="66" spans="1:42" ht="318.75" x14ac:dyDescent="0.15">
      <c r="A66" s="83">
        <v>58</v>
      </c>
      <c r="B66" s="212">
        <v>43181</v>
      </c>
      <c r="C66" s="211" t="s">
        <v>20</v>
      </c>
      <c r="D66" s="211" t="s">
        <v>241</v>
      </c>
      <c r="E66" s="212">
        <v>43181</v>
      </c>
      <c r="F66" s="244" t="s">
        <v>242</v>
      </c>
      <c r="G66" s="211" t="s">
        <v>243</v>
      </c>
      <c r="H66" s="245" t="s">
        <v>113</v>
      </c>
      <c r="I66" s="211" t="s">
        <v>393</v>
      </c>
      <c r="J66" s="211" t="s">
        <v>394</v>
      </c>
      <c r="K66" s="211">
        <v>5</v>
      </c>
      <c r="L66" s="213" t="s">
        <v>375</v>
      </c>
      <c r="M66" s="211" t="s">
        <v>530</v>
      </c>
      <c r="N66" s="223" t="s">
        <v>573</v>
      </c>
      <c r="O66" s="223">
        <v>1</v>
      </c>
      <c r="P66" s="212">
        <v>43222</v>
      </c>
      <c r="Q66" s="212">
        <v>43250</v>
      </c>
      <c r="R66" s="213" t="s">
        <v>86</v>
      </c>
      <c r="S66" s="213" t="str">
        <f>IF(R66="","",VLOOKUP(R66,[2]Datos.!$G$28:$H$50,2,FALSE))</f>
        <v xml:space="preserve">Subdirector Administrativo </v>
      </c>
      <c r="T66" s="213" t="str">
        <f>IF(R66="","",VLOOKUP(R66,[2]Datos.!$J$28:$K$50,2,FALSE))</f>
        <v>Líder de Gestión Documental</v>
      </c>
      <c r="U66" s="213" t="s">
        <v>167</v>
      </c>
      <c r="V66" s="216">
        <v>43343</v>
      </c>
      <c r="W66" s="233" t="s">
        <v>1093</v>
      </c>
      <c r="X66" s="217">
        <v>0.33300000000000002</v>
      </c>
      <c r="Y66" s="89"/>
      <c r="Z66" s="94"/>
      <c r="AA66" s="230" t="s">
        <v>844</v>
      </c>
      <c r="AB66" s="59" t="s">
        <v>853</v>
      </c>
      <c r="AC66" s="226">
        <v>43465</v>
      </c>
      <c r="AD66" s="93" t="s">
        <v>951</v>
      </c>
      <c r="AE66" s="59">
        <v>5</v>
      </c>
      <c r="AF66" s="405">
        <f t="shared" si="22"/>
        <v>1</v>
      </c>
      <c r="AG66" s="406">
        <f t="shared" si="23"/>
        <v>1</v>
      </c>
      <c r="AH66" s="89" t="b">
        <f>IF(AE66="","",IF(AC66&lt;=Q66,IF(AG66=0%,"SIN INICIAR",IF(AG66=100%,"TERMINADA",IF(AG66&gt;0%,"EN PROCESO",IF(AG66&lt;0%,"INCUMPLIDA"))))))</f>
        <v>0</v>
      </c>
      <c r="AI66" s="264" t="str">
        <f>IF(AE66="","",IF(AC66&gt;=Q66,IF(AG66&lt;100%,"INCUMPLIDA",IF(AG66=100%,"TERMINADA EXTEMPORANEA"))))</f>
        <v>TERMINADA EXTEMPORANEA</v>
      </c>
      <c r="AJ66" s="408" t="str">
        <f t="shared" si="24"/>
        <v>TERMINADA EXTEMPORANEA</v>
      </c>
      <c r="AK66" s="233" t="s">
        <v>1205</v>
      </c>
      <c r="AL66" s="59" t="s">
        <v>896</v>
      </c>
      <c r="AM66" s="411" t="str">
        <f t="shared" si="18"/>
        <v>CUMPLIDA</v>
      </c>
      <c r="AN66" s="59" t="s">
        <v>1094</v>
      </c>
      <c r="AO66" s="60" t="s">
        <v>666</v>
      </c>
      <c r="AP66" s="60" t="s">
        <v>1104</v>
      </c>
    </row>
    <row r="67" spans="1:42" ht="409.5" hidden="1" x14ac:dyDescent="0.15">
      <c r="A67" s="136">
        <v>59</v>
      </c>
      <c r="B67" s="155">
        <v>43181</v>
      </c>
      <c r="C67" s="156" t="s">
        <v>20</v>
      </c>
      <c r="D67" s="156" t="s">
        <v>241</v>
      </c>
      <c r="E67" s="155">
        <v>43181</v>
      </c>
      <c r="F67" s="157" t="s">
        <v>244</v>
      </c>
      <c r="G67" s="156" t="s">
        <v>245</v>
      </c>
      <c r="H67" s="158" t="s">
        <v>113</v>
      </c>
      <c r="I67" s="159" t="s">
        <v>531</v>
      </c>
      <c r="J67" s="156" t="s">
        <v>532</v>
      </c>
      <c r="K67" s="156">
        <v>2</v>
      </c>
      <c r="L67" s="139" t="s">
        <v>375</v>
      </c>
      <c r="M67" s="156" t="s">
        <v>395</v>
      </c>
      <c r="N67" s="160" t="s">
        <v>396</v>
      </c>
      <c r="O67" s="161">
        <v>0.9</v>
      </c>
      <c r="P67" s="155">
        <v>43252</v>
      </c>
      <c r="Q67" s="155">
        <v>43555</v>
      </c>
      <c r="R67" s="139" t="s">
        <v>86</v>
      </c>
      <c r="S67" s="139" t="str">
        <f>IF(R67="","",VLOOKUP(R67,[2]Datos.!$G$28:$H$50,2,FALSE))</f>
        <v xml:space="preserve">Subdirector Administrativo </v>
      </c>
      <c r="T67" s="139" t="str">
        <f>IF(R67="","",VLOOKUP(R67,[2]Datos.!$J$28:$K$50,2,FALSE))</f>
        <v>Líder de Gestión Documental</v>
      </c>
      <c r="U67" s="162" t="s">
        <v>167</v>
      </c>
      <c r="V67" s="146">
        <v>43343</v>
      </c>
      <c r="W67" s="163" t="s">
        <v>915</v>
      </c>
      <c r="X67" s="147">
        <v>0.27800000000000002</v>
      </c>
      <c r="Y67" s="56"/>
      <c r="Z67" s="56"/>
      <c r="AA67" s="148" t="s">
        <v>847</v>
      </c>
      <c r="AB67" s="164" t="s">
        <v>853</v>
      </c>
      <c r="AC67" s="308"/>
      <c r="AD67" s="165"/>
      <c r="AE67" s="309"/>
      <c r="AF67" s="150" t="str">
        <f t="shared" si="22"/>
        <v/>
      </c>
      <c r="AG67" s="147" t="str">
        <f t="shared" si="23"/>
        <v/>
      </c>
      <c r="AH67" s="56" t="str">
        <f>IF(AE67="","",IF(AC67&lt;=#REF!,IF(AG67=0%,"SIN INICIAR",IF(AG67=100%,"TERMINADA",IF(AG67&gt;0%,"EN PROCESO",IF(AG67&lt;0%,"INCUMPLIDA"))))))</f>
        <v/>
      </c>
      <c r="AI67" s="56" t="str">
        <f>IF(AE67="","",IF(AC67&gt;=#REF!,IF(AG67&lt;100%,"INCUMPLIDA",IF(AG67=100%,"TERMINADA EXTEMPORANEA"))))</f>
        <v/>
      </c>
      <c r="AJ67" s="151" t="str">
        <f t="shared" si="24"/>
        <v/>
      </c>
      <c r="AK67" s="165"/>
      <c r="AL67" s="310"/>
      <c r="AM67" s="105" t="str">
        <f t="shared" si="18"/>
        <v>PENDIENTE</v>
      </c>
      <c r="AN67" s="152"/>
      <c r="AO67" s="153"/>
      <c r="AP67" s="154"/>
    </row>
    <row r="68" spans="1:42" ht="318.75" x14ac:dyDescent="0.15">
      <c r="A68" s="83">
        <v>60</v>
      </c>
      <c r="B68" s="212">
        <v>43181</v>
      </c>
      <c r="C68" s="211" t="s">
        <v>20</v>
      </c>
      <c r="D68" s="211" t="s">
        <v>241</v>
      </c>
      <c r="E68" s="212">
        <v>43181</v>
      </c>
      <c r="F68" s="211" t="s">
        <v>246</v>
      </c>
      <c r="G68" s="211" t="s">
        <v>247</v>
      </c>
      <c r="H68" s="245" t="s">
        <v>113</v>
      </c>
      <c r="I68" s="211" t="s">
        <v>397</v>
      </c>
      <c r="J68" s="211" t="s">
        <v>533</v>
      </c>
      <c r="K68" s="211">
        <v>2</v>
      </c>
      <c r="L68" s="213" t="s">
        <v>375</v>
      </c>
      <c r="M68" s="211" t="s">
        <v>398</v>
      </c>
      <c r="N68" s="223" t="s">
        <v>399</v>
      </c>
      <c r="O68" s="218">
        <v>1</v>
      </c>
      <c r="P68" s="212">
        <v>43221</v>
      </c>
      <c r="Q68" s="212">
        <v>43250</v>
      </c>
      <c r="R68" s="213" t="s">
        <v>86</v>
      </c>
      <c r="S68" s="213" t="str">
        <f>IF(R68="","",VLOOKUP(R68,[2]Datos.!$G$28:$H$50,2,FALSE))</f>
        <v xml:space="preserve">Subdirector Administrativo </v>
      </c>
      <c r="T68" s="213" t="str">
        <f>IF(R68="","",VLOOKUP(R68,[2]Datos.!$J$28:$K$50,2,FALSE))</f>
        <v>Líder de Gestión Documental</v>
      </c>
      <c r="U68" s="213" t="s">
        <v>167</v>
      </c>
      <c r="V68" s="216">
        <v>43343</v>
      </c>
      <c r="W68" s="93" t="s">
        <v>916</v>
      </c>
      <c r="X68" s="217">
        <v>0.5</v>
      </c>
      <c r="Y68" s="89"/>
      <c r="Z68" s="94"/>
      <c r="AA68" s="230" t="s">
        <v>844</v>
      </c>
      <c r="AB68" s="59" t="s">
        <v>896</v>
      </c>
      <c r="AC68" s="226">
        <v>43465</v>
      </c>
      <c r="AD68" s="93" t="s">
        <v>952</v>
      </c>
      <c r="AE68" s="59">
        <v>1</v>
      </c>
      <c r="AF68" s="405">
        <f t="shared" si="22"/>
        <v>0.5</v>
      </c>
      <c r="AG68" s="406">
        <f t="shared" si="23"/>
        <v>0.5</v>
      </c>
      <c r="AH68" s="89" t="b">
        <f t="shared" ref="AH68:AH70" si="37">IF(AE68="","",IF(AC68&lt;=Q68,IF(AG68=0%,"SIN INICIAR",IF(AG68=100%,"TERMINADA",IF(AG68&gt;0%,"EN PROCESO",IF(AG68&lt;0%,"INCUMPLIDA"))))))</f>
        <v>0</v>
      </c>
      <c r="AI68" s="264" t="str">
        <f t="shared" ref="AI68:AI70" si="38">IF(AE68="","",IF(AC68&gt;=Q68,IF(AG68&lt;100%,"INCUMPLIDA",IF(AG68=100%,"TERMINADA EXTEMPORANEA"))))</f>
        <v>INCUMPLIDA</v>
      </c>
      <c r="AJ68" s="408" t="str">
        <f t="shared" ref="AJ68:AJ70" si="39">IF(AE68="","",IF(AC68&lt;=Y68,AH68,IF(AC68&gt;=Y68,AI68)))</f>
        <v>INCUMPLIDA</v>
      </c>
      <c r="AK68" s="233" t="s">
        <v>1206</v>
      </c>
      <c r="AL68" s="59" t="s">
        <v>896</v>
      </c>
      <c r="AM68" s="411" t="str">
        <f t="shared" si="18"/>
        <v>PENDIENTE</v>
      </c>
      <c r="AN68" s="59"/>
      <c r="AO68" s="60"/>
      <c r="AP68" s="92"/>
    </row>
    <row r="69" spans="1:42" ht="382.5" x14ac:dyDescent="0.15">
      <c r="A69" s="83">
        <v>61</v>
      </c>
      <c r="B69" s="212">
        <v>43181</v>
      </c>
      <c r="C69" s="211" t="s">
        <v>20</v>
      </c>
      <c r="D69" s="211" t="s">
        <v>241</v>
      </c>
      <c r="E69" s="212">
        <v>43181</v>
      </c>
      <c r="F69" s="211" t="s">
        <v>248</v>
      </c>
      <c r="G69" s="211" t="s">
        <v>249</v>
      </c>
      <c r="H69" s="245" t="s">
        <v>113</v>
      </c>
      <c r="I69" s="211" t="s">
        <v>534</v>
      </c>
      <c r="J69" s="211" t="s">
        <v>535</v>
      </c>
      <c r="K69" s="211">
        <v>1</v>
      </c>
      <c r="L69" s="213" t="s">
        <v>375</v>
      </c>
      <c r="M69" s="211" t="s">
        <v>400</v>
      </c>
      <c r="N69" s="223" t="s">
        <v>401</v>
      </c>
      <c r="O69" s="218">
        <v>1</v>
      </c>
      <c r="P69" s="212">
        <v>43313</v>
      </c>
      <c r="Q69" s="212">
        <v>43404</v>
      </c>
      <c r="R69" s="213" t="s">
        <v>86</v>
      </c>
      <c r="S69" s="213" t="str">
        <f>IF(R69="","",VLOOKUP(R69,[2]Datos.!$G$28:$H$50,2,FALSE))</f>
        <v xml:space="preserve">Subdirector Administrativo </v>
      </c>
      <c r="T69" s="213" t="str">
        <f>IF(R69="","",VLOOKUP(R69,[2]Datos.!$J$28:$K$50,2,FALSE))</f>
        <v>Líder de Gestión Documental</v>
      </c>
      <c r="U69" s="213" t="s">
        <v>167</v>
      </c>
      <c r="V69" s="216">
        <v>43343</v>
      </c>
      <c r="W69" s="233" t="s">
        <v>917</v>
      </c>
      <c r="X69" s="217">
        <v>0.5</v>
      </c>
      <c r="Y69" s="89"/>
      <c r="Z69" s="94"/>
      <c r="AA69" s="230" t="s">
        <v>847</v>
      </c>
      <c r="AB69" s="59" t="s">
        <v>896</v>
      </c>
      <c r="AC69" s="226">
        <v>43465</v>
      </c>
      <c r="AD69" s="93" t="s">
        <v>965</v>
      </c>
      <c r="AE69" s="59">
        <v>0.5</v>
      </c>
      <c r="AF69" s="405">
        <f t="shared" si="22"/>
        <v>0.5</v>
      </c>
      <c r="AG69" s="406">
        <f t="shared" si="23"/>
        <v>0.5</v>
      </c>
      <c r="AH69" s="89" t="b">
        <f t="shared" si="37"/>
        <v>0</v>
      </c>
      <c r="AI69" s="264" t="str">
        <f t="shared" si="38"/>
        <v>INCUMPLIDA</v>
      </c>
      <c r="AJ69" s="408" t="str">
        <f t="shared" si="39"/>
        <v>INCUMPLIDA</v>
      </c>
      <c r="AK69" s="233" t="s">
        <v>1207</v>
      </c>
      <c r="AL69" s="59" t="s">
        <v>896</v>
      </c>
      <c r="AM69" s="411" t="str">
        <f t="shared" si="18"/>
        <v>PENDIENTE</v>
      </c>
      <c r="AN69" s="59"/>
      <c r="AO69" s="60"/>
      <c r="AP69" s="92"/>
    </row>
    <row r="70" spans="1:42" ht="267.75" x14ac:dyDescent="0.15">
      <c r="A70" s="83">
        <v>62</v>
      </c>
      <c r="B70" s="212">
        <v>43181</v>
      </c>
      <c r="C70" s="211" t="s">
        <v>20</v>
      </c>
      <c r="D70" s="211" t="s">
        <v>241</v>
      </c>
      <c r="E70" s="212">
        <v>43181</v>
      </c>
      <c r="F70" s="211" t="s">
        <v>250</v>
      </c>
      <c r="G70" s="211" t="s">
        <v>251</v>
      </c>
      <c r="H70" s="245" t="s">
        <v>113</v>
      </c>
      <c r="I70" s="211" t="s">
        <v>402</v>
      </c>
      <c r="J70" s="211" t="s">
        <v>536</v>
      </c>
      <c r="K70" s="211">
        <v>3</v>
      </c>
      <c r="L70" s="213" t="s">
        <v>375</v>
      </c>
      <c r="M70" s="211" t="s">
        <v>537</v>
      </c>
      <c r="N70" s="223" t="s">
        <v>403</v>
      </c>
      <c r="O70" s="218">
        <v>0.7</v>
      </c>
      <c r="P70" s="212">
        <v>43252</v>
      </c>
      <c r="Q70" s="212">
        <v>43462</v>
      </c>
      <c r="R70" s="213" t="s">
        <v>86</v>
      </c>
      <c r="S70" s="213" t="str">
        <f>IF(R70="","",VLOOKUP(R70,[2]Datos.!$G$28:$H$50,2,FALSE))</f>
        <v xml:space="preserve">Subdirector Administrativo </v>
      </c>
      <c r="T70" s="213" t="str">
        <f>IF(R70="","",VLOOKUP(R70,[2]Datos.!$J$28:$K$50,2,FALSE))</f>
        <v>Líder de Gestión Documental</v>
      </c>
      <c r="U70" s="213" t="s">
        <v>167</v>
      </c>
      <c r="V70" s="216">
        <v>43343</v>
      </c>
      <c r="W70" s="233" t="s">
        <v>920</v>
      </c>
      <c r="X70" s="217">
        <v>0.23799999999999999</v>
      </c>
      <c r="Y70" s="89"/>
      <c r="Z70" s="94"/>
      <c r="AA70" s="230" t="s">
        <v>847</v>
      </c>
      <c r="AB70" s="59" t="s">
        <v>853</v>
      </c>
      <c r="AC70" s="226">
        <v>43465</v>
      </c>
      <c r="AD70" s="93" t="s">
        <v>999</v>
      </c>
      <c r="AE70" s="59">
        <v>1</v>
      </c>
      <c r="AF70" s="405">
        <f t="shared" si="22"/>
        <v>0.33333333333333331</v>
      </c>
      <c r="AG70" s="406">
        <f t="shared" si="23"/>
        <v>0.47619047619047622</v>
      </c>
      <c r="AH70" s="89" t="b">
        <f t="shared" si="37"/>
        <v>0</v>
      </c>
      <c r="AI70" s="264" t="str">
        <f t="shared" si="38"/>
        <v>INCUMPLIDA</v>
      </c>
      <c r="AJ70" s="408" t="str">
        <f t="shared" si="39"/>
        <v>INCUMPLIDA</v>
      </c>
      <c r="AK70" s="233" t="s">
        <v>1208</v>
      </c>
      <c r="AL70" s="59" t="s">
        <v>896</v>
      </c>
      <c r="AM70" s="411" t="str">
        <f t="shared" si="18"/>
        <v>PENDIENTE</v>
      </c>
      <c r="AN70" s="59"/>
      <c r="AO70" s="60"/>
      <c r="AP70" s="92"/>
    </row>
    <row r="71" spans="1:42" ht="280.5" hidden="1" x14ac:dyDescent="0.15">
      <c r="A71" s="136">
        <v>63</v>
      </c>
      <c r="B71" s="155">
        <v>43181</v>
      </c>
      <c r="C71" s="156" t="s">
        <v>20</v>
      </c>
      <c r="D71" s="156" t="s">
        <v>241</v>
      </c>
      <c r="E71" s="155">
        <v>43181</v>
      </c>
      <c r="F71" s="157" t="s">
        <v>252</v>
      </c>
      <c r="G71" s="156" t="s">
        <v>253</v>
      </c>
      <c r="H71" s="158" t="s">
        <v>113</v>
      </c>
      <c r="I71" s="159" t="s">
        <v>404</v>
      </c>
      <c r="J71" s="156" t="s">
        <v>947</v>
      </c>
      <c r="K71" s="156">
        <v>2</v>
      </c>
      <c r="L71" s="139" t="s">
        <v>375</v>
      </c>
      <c r="M71" s="156" t="s">
        <v>949</v>
      </c>
      <c r="N71" s="160" t="s">
        <v>944</v>
      </c>
      <c r="O71" s="161">
        <v>1</v>
      </c>
      <c r="P71" s="155">
        <v>43313</v>
      </c>
      <c r="Q71" s="155">
        <v>43646</v>
      </c>
      <c r="R71" s="139" t="s">
        <v>86</v>
      </c>
      <c r="S71" s="139" t="str">
        <f>IF(R71="","",VLOOKUP(R71,[2]Datos.!$G$28:$H$50,2,FALSE))</f>
        <v xml:space="preserve">Subdirector Administrativo </v>
      </c>
      <c r="T71" s="139" t="str">
        <f>IF(R71="","",VLOOKUP(R71,[2]Datos.!$J$28:$K$50,2,FALSE))</f>
        <v>Líder de Gestión Documental</v>
      </c>
      <c r="U71" s="162" t="s">
        <v>167</v>
      </c>
      <c r="V71" s="146">
        <v>43343</v>
      </c>
      <c r="W71" s="165" t="s">
        <v>909</v>
      </c>
      <c r="X71" s="147">
        <v>0.5</v>
      </c>
      <c r="Y71" s="56"/>
      <c r="Z71" s="56"/>
      <c r="AA71" s="148" t="s">
        <v>847</v>
      </c>
      <c r="AB71" s="164" t="s">
        <v>896</v>
      </c>
      <c r="AC71" s="308"/>
      <c r="AD71" s="165"/>
      <c r="AE71" s="309"/>
      <c r="AF71" s="150" t="str">
        <f t="shared" si="22"/>
        <v/>
      </c>
      <c r="AG71" s="147" t="str">
        <f t="shared" si="23"/>
        <v/>
      </c>
      <c r="AH71" s="56" t="str">
        <f>IF(AE71="","",IF(AC71&lt;=#REF!,IF(AG71=0%,"SIN INICIAR",IF(AG71=100%,"TERMINADA",IF(AG71&gt;0%,"EN PROCESO",IF(AG71&lt;0%,"INCUMPLIDA"))))))</f>
        <v/>
      </c>
      <c r="AI71" s="56" t="str">
        <f>IF(AE71="","",IF(AC71&gt;=#REF!,IF(AG71&lt;100%,"INCUMPLIDA",IF(AG71=100%,"TERMINADA EXTEMPORANEA"))))</f>
        <v/>
      </c>
      <c r="AJ71" s="151" t="str">
        <f>IF(AE71="","",IF(AC71&lt;=Y71,AH71,IF(AC71&gt;=Y71,AI71)))</f>
        <v/>
      </c>
      <c r="AK71" s="165"/>
      <c r="AL71" s="310"/>
      <c r="AM71" s="105" t="str">
        <f t="shared" si="18"/>
        <v>PENDIENTE</v>
      </c>
      <c r="AN71" s="152"/>
      <c r="AO71" s="153"/>
      <c r="AP71" s="154"/>
    </row>
    <row r="72" spans="1:42" ht="255" x14ac:dyDescent="0.15">
      <c r="A72" s="83">
        <v>64</v>
      </c>
      <c r="B72" s="212">
        <v>43181</v>
      </c>
      <c r="C72" s="211" t="s">
        <v>20</v>
      </c>
      <c r="D72" s="211" t="s">
        <v>241</v>
      </c>
      <c r="E72" s="212">
        <v>43181</v>
      </c>
      <c r="F72" s="244" t="s">
        <v>254</v>
      </c>
      <c r="G72" s="211" t="s">
        <v>255</v>
      </c>
      <c r="H72" s="245" t="s">
        <v>113</v>
      </c>
      <c r="I72" s="211" t="s">
        <v>405</v>
      </c>
      <c r="J72" s="211" t="s">
        <v>406</v>
      </c>
      <c r="K72" s="211">
        <v>1</v>
      </c>
      <c r="L72" s="213" t="s">
        <v>375</v>
      </c>
      <c r="M72" s="211" t="s">
        <v>538</v>
      </c>
      <c r="N72" s="223" t="s">
        <v>407</v>
      </c>
      <c r="O72" s="218">
        <v>1</v>
      </c>
      <c r="P72" s="212">
        <v>43282</v>
      </c>
      <c r="Q72" s="212">
        <v>43373</v>
      </c>
      <c r="R72" s="213" t="s">
        <v>86</v>
      </c>
      <c r="S72" s="213" t="str">
        <f>IF(R72="","",VLOOKUP(R72,[2]Datos.!$G$28:$H$50,2,FALSE))</f>
        <v xml:space="preserve">Subdirector Administrativo </v>
      </c>
      <c r="T72" s="213" t="str">
        <f>IF(R72="","",VLOOKUP(R72,[2]Datos.!$J$28:$K$50,2,FALSE))</f>
        <v>Líder de Gestión Documental</v>
      </c>
      <c r="U72" s="213" t="s">
        <v>167</v>
      </c>
      <c r="V72" s="216">
        <v>43343</v>
      </c>
      <c r="W72" s="233" t="s">
        <v>912</v>
      </c>
      <c r="X72" s="217">
        <v>0.5</v>
      </c>
      <c r="Y72" s="89"/>
      <c r="Z72" s="94"/>
      <c r="AA72" s="230" t="s">
        <v>847</v>
      </c>
      <c r="AB72" s="59" t="s">
        <v>896</v>
      </c>
      <c r="AC72" s="226">
        <v>43465</v>
      </c>
      <c r="AD72" s="93" t="s">
        <v>962</v>
      </c>
      <c r="AE72" s="59">
        <v>1</v>
      </c>
      <c r="AF72" s="405">
        <f t="shared" si="22"/>
        <v>1</v>
      </c>
      <c r="AG72" s="406">
        <f t="shared" si="23"/>
        <v>1</v>
      </c>
      <c r="AH72" s="89" t="b">
        <f>IF(AE72="","",IF(AC72&lt;=Q72,IF(AG72=0%,"SIN INICIAR",IF(AG72=100%,"TERMINADA",IF(AG72&gt;0%,"EN PROCESO",IF(AG72&lt;0%,"INCUMPLIDA"))))))</f>
        <v>0</v>
      </c>
      <c r="AI72" s="264" t="str">
        <f>IF(AE72="","",IF(AC72&gt;=Q72,IF(AG72&lt;100%,"INCUMPLIDA",IF(AG72=100%,"TERMINADA EXTEMPORANEA"))))</f>
        <v>TERMINADA EXTEMPORANEA</v>
      </c>
      <c r="AJ72" s="408" t="str">
        <f>IF(AE72="","",IF(AC72&lt;=Y72,AH72,IF(AC72&gt;=Y72,AI72)))</f>
        <v>TERMINADA EXTEMPORANEA</v>
      </c>
      <c r="AK72" s="93" t="s">
        <v>1209</v>
      </c>
      <c r="AL72" s="59" t="s">
        <v>896</v>
      </c>
      <c r="AM72" s="411" t="str">
        <f t="shared" si="18"/>
        <v>CUMPLIDA</v>
      </c>
      <c r="AN72" s="59" t="s">
        <v>953</v>
      </c>
      <c r="AO72" s="60" t="s">
        <v>665</v>
      </c>
      <c r="AP72" s="60" t="s">
        <v>1104</v>
      </c>
    </row>
    <row r="73" spans="1:42" ht="178.5" hidden="1" x14ac:dyDescent="0.15">
      <c r="A73" s="166">
        <v>65</v>
      </c>
      <c r="B73" s="167">
        <v>43181</v>
      </c>
      <c r="C73" s="168" t="s">
        <v>20</v>
      </c>
      <c r="D73" s="168" t="s">
        <v>256</v>
      </c>
      <c r="E73" s="167">
        <v>43181</v>
      </c>
      <c r="F73" s="168" t="s">
        <v>257</v>
      </c>
      <c r="G73" s="168" t="s">
        <v>258</v>
      </c>
      <c r="H73" s="169" t="s">
        <v>113</v>
      </c>
      <c r="I73" s="170" t="s">
        <v>408</v>
      </c>
      <c r="J73" s="168" t="s">
        <v>946</v>
      </c>
      <c r="K73" s="168">
        <v>4</v>
      </c>
      <c r="L73" s="171" t="s">
        <v>375</v>
      </c>
      <c r="M73" s="156" t="s">
        <v>948</v>
      </c>
      <c r="N73" s="172" t="s">
        <v>945</v>
      </c>
      <c r="O73" s="173">
        <v>1</v>
      </c>
      <c r="P73" s="167">
        <v>43160</v>
      </c>
      <c r="Q73" s="167">
        <v>43646</v>
      </c>
      <c r="R73" s="171" t="s">
        <v>86</v>
      </c>
      <c r="S73" s="171" t="str">
        <f>IF(R73="","",VLOOKUP(R73,[2]Datos.!$G$28:$H$50,2,FALSE))</f>
        <v xml:space="preserve">Subdirector Administrativo </v>
      </c>
      <c r="T73" s="171" t="str">
        <f>IF(R73="","",VLOOKUP(R73,[2]Datos.!$J$28:$K$50,2,FALSE))</f>
        <v>Líder de Gestión Documental</v>
      </c>
      <c r="U73" s="174" t="s">
        <v>167</v>
      </c>
      <c r="V73" s="175">
        <v>43343</v>
      </c>
      <c r="W73" s="178" t="s">
        <v>921</v>
      </c>
      <c r="X73" s="176">
        <v>0.5</v>
      </c>
      <c r="Y73" s="56"/>
      <c r="Z73" s="56"/>
      <c r="AA73" s="177" t="s">
        <v>844</v>
      </c>
      <c r="AB73" s="179" t="s">
        <v>896</v>
      </c>
      <c r="AC73" s="311"/>
      <c r="AD73" s="178"/>
      <c r="AE73" s="312"/>
      <c r="AF73" s="180" t="str">
        <f t="shared" si="22"/>
        <v/>
      </c>
      <c r="AG73" s="176" t="str">
        <f t="shared" si="23"/>
        <v/>
      </c>
      <c r="AH73" s="56" t="str">
        <f>IF(AE73="","",IF(AC73&lt;=#REF!,IF(AG73=0%,"SIN INICIAR",IF(AG73=100%,"TERMINADA",IF(AG73&gt;0%,"EN PROCESO",IF(AG73&lt;0%,"INCUMPLIDA"))))))</f>
        <v/>
      </c>
      <c r="AI73" s="56" t="str">
        <f>IF(AE73="","",IF(AC73&gt;=#REF!,IF(AG73&lt;100%,"INCUMPLIDA",IF(AG73=100%,"TERMINADA EXTEMPORANEA"))))</f>
        <v/>
      </c>
      <c r="AJ73" s="181" t="str">
        <f>IF(AE73="","",IF(AC73&lt;=Y73,AH73,IF(AC73&gt;=Y73,AI73)))</f>
        <v/>
      </c>
      <c r="AK73" s="178"/>
      <c r="AL73" s="313"/>
      <c r="AM73" s="58" t="str">
        <f t="shared" si="18"/>
        <v>PENDIENTE</v>
      </c>
      <c r="AN73" s="182"/>
      <c r="AO73" s="183"/>
      <c r="AP73" s="184"/>
    </row>
    <row r="74" spans="1:42" ht="216.75" hidden="1" x14ac:dyDescent="0.15">
      <c r="A74" s="98">
        <v>66</v>
      </c>
      <c r="B74" s="109">
        <v>43181</v>
      </c>
      <c r="C74" s="110" t="s">
        <v>20</v>
      </c>
      <c r="D74" s="110" t="s">
        <v>256</v>
      </c>
      <c r="E74" s="109">
        <v>43181</v>
      </c>
      <c r="F74" s="110" t="s">
        <v>259</v>
      </c>
      <c r="G74" s="110" t="s">
        <v>260</v>
      </c>
      <c r="H74" s="111" t="s">
        <v>113</v>
      </c>
      <c r="I74" s="112" t="s">
        <v>409</v>
      </c>
      <c r="J74" s="110" t="s">
        <v>410</v>
      </c>
      <c r="K74" s="110">
        <v>1</v>
      </c>
      <c r="L74" s="99" t="s">
        <v>375</v>
      </c>
      <c r="M74" s="110" t="s">
        <v>539</v>
      </c>
      <c r="N74" s="113" t="s">
        <v>411</v>
      </c>
      <c r="O74" s="114">
        <v>0.8</v>
      </c>
      <c r="P74" s="109">
        <v>43221</v>
      </c>
      <c r="Q74" s="109">
        <v>43644</v>
      </c>
      <c r="R74" s="99" t="s">
        <v>86</v>
      </c>
      <c r="S74" s="99" t="str">
        <f>IF(R74="","",VLOOKUP(R74,[2]Datos.!$G$28:$H$50,2,FALSE))</f>
        <v xml:space="preserve">Subdirector Administrativo </v>
      </c>
      <c r="T74" s="99" t="str">
        <f>IF(R74="","",VLOOKUP(R74,[2]Datos.!$J$28:$K$50,2,FALSE))</f>
        <v>Líder de Gestión Documental</v>
      </c>
      <c r="U74" s="115" t="s">
        <v>167</v>
      </c>
      <c r="V74" s="100">
        <v>43343</v>
      </c>
      <c r="W74" s="116" t="s">
        <v>922</v>
      </c>
      <c r="X74" s="101">
        <v>0.5</v>
      </c>
      <c r="Y74" s="56"/>
      <c r="Z74" s="56"/>
      <c r="AA74" s="102" t="s">
        <v>847</v>
      </c>
      <c r="AB74" s="117" t="s">
        <v>853</v>
      </c>
      <c r="AC74" s="314"/>
      <c r="AD74" s="315"/>
      <c r="AE74" s="316"/>
      <c r="AF74" s="103" t="str">
        <f t="shared" si="22"/>
        <v/>
      </c>
      <c r="AG74" s="101" t="str">
        <f t="shared" si="23"/>
        <v/>
      </c>
      <c r="AH74" s="56" t="str">
        <f>IF(AE74="","",IF(AC74&lt;=#REF!,IF(AG74=0%,"SIN INICIAR",IF(AG74=100%,"TERMINADA",IF(AG74&gt;0%,"EN PROCESO",IF(AG74&lt;0%,"INCUMPLIDA"))))))</f>
        <v/>
      </c>
      <c r="AI74" s="56" t="str">
        <f>IF(AE74="","",IF(AC74&gt;=#REF!,IF(AG74&lt;100%,"INCUMPLIDA",IF(AG74=100%,"TERMINADA EXTEMPORANEA"))))</f>
        <v/>
      </c>
      <c r="AJ74" s="104" t="str">
        <f>IF(AE74="","",IF(AC74&lt;=Y74,AH74,IF(AC74&gt;=Y74,AI74)))</f>
        <v/>
      </c>
      <c r="AK74" s="315"/>
      <c r="AL74" s="317"/>
      <c r="AM74" s="105" t="str">
        <f t="shared" ref="AM74:AM105" si="40">IF(G74="","",IF(OR(X74=100%,AG74=100%),"CUMPLIDA","PENDIENTE"))</f>
        <v>PENDIENTE</v>
      </c>
      <c r="AN74" s="106"/>
      <c r="AO74" s="107"/>
      <c r="AP74" s="108"/>
    </row>
    <row r="75" spans="1:42" ht="191.25" x14ac:dyDescent="0.15">
      <c r="A75" s="83">
        <v>67</v>
      </c>
      <c r="B75" s="212">
        <v>43181</v>
      </c>
      <c r="C75" s="211" t="s">
        <v>20</v>
      </c>
      <c r="D75" s="211" t="s">
        <v>256</v>
      </c>
      <c r="E75" s="212">
        <v>43181</v>
      </c>
      <c r="F75" s="211" t="s">
        <v>261</v>
      </c>
      <c r="G75" s="211" t="s">
        <v>262</v>
      </c>
      <c r="H75" s="245" t="s">
        <v>113</v>
      </c>
      <c r="I75" s="211" t="s">
        <v>412</v>
      </c>
      <c r="J75" s="211" t="s">
        <v>540</v>
      </c>
      <c r="K75" s="211">
        <v>1</v>
      </c>
      <c r="L75" s="213" t="s">
        <v>375</v>
      </c>
      <c r="M75" s="211" t="s">
        <v>413</v>
      </c>
      <c r="N75" s="223" t="s">
        <v>414</v>
      </c>
      <c r="O75" s="218">
        <v>1</v>
      </c>
      <c r="P75" s="212">
        <v>43222</v>
      </c>
      <c r="Q75" s="212">
        <v>43250</v>
      </c>
      <c r="R75" s="213" t="s">
        <v>86</v>
      </c>
      <c r="S75" s="213" t="str">
        <f>IF(R75="","",VLOOKUP(R75,[2]Datos.!$G$28:$H$50,2,FALSE))</f>
        <v xml:space="preserve">Subdirector Administrativo </v>
      </c>
      <c r="T75" s="213" t="str">
        <f>IF(R75="","",VLOOKUP(R75,[2]Datos.!$J$28:$K$50,2,FALSE))</f>
        <v>Líder de Gestión Documental</v>
      </c>
      <c r="U75" s="213" t="s">
        <v>167</v>
      </c>
      <c r="V75" s="216">
        <v>43343</v>
      </c>
      <c r="W75" s="93" t="s">
        <v>923</v>
      </c>
      <c r="X75" s="217">
        <v>0.5</v>
      </c>
      <c r="Y75" s="89"/>
      <c r="Z75" s="94"/>
      <c r="AA75" s="230" t="s">
        <v>844</v>
      </c>
      <c r="AB75" s="59" t="s">
        <v>896</v>
      </c>
      <c r="AC75" s="226">
        <v>43465</v>
      </c>
      <c r="AD75" s="93" t="s">
        <v>954</v>
      </c>
      <c r="AE75" s="59">
        <v>0.5</v>
      </c>
      <c r="AF75" s="405">
        <f t="shared" si="22"/>
        <v>0.5</v>
      </c>
      <c r="AG75" s="406">
        <f t="shared" si="23"/>
        <v>0.5</v>
      </c>
      <c r="AH75" s="89" t="b">
        <f t="shared" ref="AH75:AH82" si="41">IF(AE75="","",IF(AC75&lt;=Q75,IF(AG75=0%,"SIN INICIAR",IF(AG75=100%,"TERMINADA",IF(AG75&gt;0%,"EN PROCESO",IF(AG75&lt;0%,"INCUMPLIDA"))))))</f>
        <v>0</v>
      </c>
      <c r="AI75" s="264" t="str">
        <f t="shared" ref="AI75:AI82" si="42">IF(AE75="","",IF(AC75&gt;=Q75,IF(AG75&lt;100%,"INCUMPLIDA",IF(AG75=100%,"TERMINADA EXTEMPORANEA"))))</f>
        <v>INCUMPLIDA</v>
      </c>
      <c r="AJ75" s="408" t="str">
        <f t="shared" ref="AJ75:AJ82" si="43">IF(AE75="","",IF(AC75&lt;=Y75,AH75,IF(AC75&gt;=Y75,AI75)))</f>
        <v>INCUMPLIDA</v>
      </c>
      <c r="AK75" s="233" t="s">
        <v>1210</v>
      </c>
      <c r="AL75" s="59" t="s">
        <v>896</v>
      </c>
      <c r="AM75" s="411" t="str">
        <f t="shared" si="40"/>
        <v>PENDIENTE</v>
      </c>
      <c r="AN75" s="59"/>
      <c r="AO75" s="60"/>
      <c r="AP75" s="92"/>
    </row>
    <row r="76" spans="1:42" ht="255" x14ac:dyDescent="0.15">
      <c r="A76" s="83">
        <v>68</v>
      </c>
      <c r="B76" s="212">
        <v>43181</v>
      </c>
      <c r="C76" s="211" t="s">
        <v>20</v>
      </c>
      <c r="D76" s="211" t="s">
        <v>241</v>
      </c>
      <c r="E76" s="212">
        <v>43181</v>
      </c>
      <c r="F76" s="244" t="s">
        <v>263</v>
      </c>
      <c r="G76" s="211" t="s">
        <v>264</v>
      </c>
      <c r="H76" s="245" t="s">
        <v>113</v>
      </c>
      <c r="I76" s="211" t="s">
        <v>415</v>
      </c>
      <c r="J76" s="211" t="s">
        <v>541</v>
      </c>
      <c r="K76" s="211">
        <v>1</v>
      </c>
      <c r="L76" s="213" t="s">
        <v>375</v>
      </c>
      <c r="M76" s="250" t="s">
        <v>416</v>
      </c>
      <c r="N76" s="223" t="s">
        <v>417</v>
      </c>
      <c r="O76" s="218">
        <v>1</v>
      </c>
      <c r="P76" s="212">
        <v>43221</v>
      </c>
      <c r="Q76" s="212">
        <v>43311</v>
      </c>
      <c r="R76" s="213" t="s">
        <v>86</v>
      </c>
      <c r="S76" s="213" t="str">
        <f>IF(R76="","",VLOOKUP(R76,[2]Datos.!$G$28:$H$50,2,FALSE))</f>
        <v xml:space="preserve">Subdirector Administrativo </v>
      </c>
      <c r="T76" s="213" t="str">
        <f>IF(R76="","",VLOOKUP(R76,[2]Datos.!$J$28:$K$50,2,FALSE))</f>
        <v>Líder de Gestión Documental</v>
      </c>
      <c r="U76" s="213" t="s">
        <v>167</v>
      </c>
      <c r="V76" s="216">
        <v>43343</v>
      </c>
      <c r="W76" s="233" t="s">
        <v>913</v>
      </c>
      <c r="X76" s="217">
        <v>0.5</v>
      </c>
      <c r="Y76" s="89"/>
      <c r="Z76" s="94"/>
      <c r="AA76" s="230" t="s">
        <v>844</v>
      </c>
      <c r="AB76" s="59" t="s">
        <v>853</v>
      </c>
      <c r="AC76" s="226">
        <v>43465</v>
      </c>
      <c r="AD76" s="93" t="s">
        <v>965</v>
      </c>
      <c r="AE76" s="59">
        <v>1</v>
      </c>
      <c r="AF76" s="405">
        <f t="shared" si="22"/>
        <v>1</v>
      </c>
      <c r="AG76" s="406">
        <f t="shared" si="23"/>
        <v>1</v>
      </c>
      <c r="AH76" s="89" t="b">
        <f t="shared" si="41"/>
        <v>0</v>
      </c>
      <c r="AI76" s="264" t="str">
        <f t="shared" si="42"/>
        <v>TERMINADA EXTEMPORANEA</v>
      </c>
      <c r="AJ76" s="408" t="str">
        <f t="shared" si="43"/>
        <v>TERMINADA EXTEMPORANEA</v>
      </c>
      <c r="AK76" s="93" t="s">
        <v>1211</v>
      </c>
      <c r="AL76" s="59" t="s">
        <v>896</v>
      </c>
      <c r="AM76" s="411" t="str">
        <f t="shared" si="40"/>
        <v>CUMPLIDA</v>
      </c>
      <c r="AN76" s="59" t="s">
        <v>1163</v>
      </c>
      <c r="AO76" s="60" t="s">
        <v>666</v>
      </c>
      <c r="AP76" s="60" t="s">
        <v>1104</v>
      </c>
    </row>
    <row r="77" spans="1:42" ht="242.25" x14ac:dyDescent="0.15">
      <c r="A77" s="83">
        <v>69</v>
      </c>
      <c r="B77" s="212">
        <v>43181</v>
      </c>
      <c r="C77" s="211" t="s">
        <v>20</v>
      </c>
      <c r="D77" s="211" t="s">
        <v>241</v>
      </c>
      <c r="E77" s="212">
        <v>43181</v>
      </c>
      <c r="F77" s="244" t="s">
        <v>265</v>
      </c>
      <c r="G77" s="211" t="s">
        <v>266</v>
      </c>
      <c r="H77" s="245" t="s">
        <v>113</v>
      </c>
      <c r="I77" s="211" t="s">
        <v>542</v>
      </c>
      <c r="J77" s="211" t="s">
        <v>418</v>
      </c>
      <c r="K77" s="211">
        <v>1</v>
      </c>
      <c r="L77" s="213" t="s">
        <v>375</v>
      </c>
      <c r="M77" s="211" t="s">
        <v>419</v>
      </c>
      <c r="N77" s="223" t="s">
        <v>420</v>
      </c>
      <c r="O77" s="218">
        <v>1</v>
      </c>
      <c r="P77" s="212">
        <v>43221</v>
      </c>
      <c r="Q77" s="212">
        <v>43250</v>
      </c>
      <c r="R77" s="213" t="s">
        <v>86</v>
      </c>
      <c r="S77" s="213" t="str">
        <f>IF(R77="","",VLOOKUP(R77,[2]Datos.!$G$28:$H$50,2,FALSE))</f>
        <v xml:space="preserve">Subdirector Administrativo </v>
      </c>
      <c r="T77" s="213" t="str">
        <f>IF(R77="","",VLOOKUP(R77,[2]Datos.!$J$28:$K$50,2,FALSE))</f>
        <v>Líder de Gestión Documental</v>
      </c>
      <c r="U77" s="213" t="s">
        <v>167</v>
      </c>
      <c r="V77" s="216">
        <v>43343</v>
      </c>
      <c r="W77" s="93" t="s">
        <v>914</v>
      </c>
      <c r="X77" s="217">
        <v>0.5</v>
      </c>
      <c r="Y77" s="89"/>
      <c r="Z77" s="94"/>
      <c r="AA77" s="230" t="s">
        <v>844</v>
      </c>
      <c r="AB77" s="59" t="s">
        <v>853</v>
      </c>
      <c r="AC77" s="226">
        <v>43465</v>
      </c>
      <c r="AD77" s="93" t="s">
        <v>955</v>
      </c>
      <c r="AE77" s="59">
        <v>1</v>
      </c>
      <c r="AF77" s="405">
        <f t="shared" si="22"/>
        <v>1</v>
      </c>
      <c r="AG77" s="406">
        <f t="shared" si="23"/>
        <v>1</v>
      </c>
      <c r="AH77" s="89" t="b">
        <f t="shared" si="41"/>
        <v>0</v>
      </c>
      <c r="AI77" s="264" t="str">
        <f t="shared" si="42"/>
        <v>TERMINADA EXTEMPORANEA</v>
      </c>
      <c r="AJ77" s="408" t="str">
        <f t="shared" si="43"/>
        <v>TERMINADA EXTEMPORANEA</v>
      </c>
      <c r="AK77" s="233" t="s">
        <v>1212</v>
      </c>
      <c r="AL77" s="59" t="s">
        <v>896</v>
      </c>
      <c r="AM77" s="411" t="str">
        <f t="shared" si="40"/>
        <v>CUMPLIDA</v>
      </c>
      <c r="AN77" s="59" t="s">
        <v>1095</v>
      </c>
      <c r="AO77" s="60" t="s">
        <v>665</v>
      </c>
      <c r="AP77" s="60" t="s">
        <v>1104</v>
      </c>
    </row>
    <row r="78" spans="1:42" ht="216.75" x14ac:dyDescent="0.15">
      <c r="A78" s="83">
        <v>70</v>
      </c>
      <c r="B78" s="212">
        <v>43181</v>
      </c>
      <c r="C78" s="211" t="s">
        <v>20</v>
      </c>
      <c r="D78" s="211" t="s">
        <v>241</v>
      </c>
      <c r="E78" s="212">
        <v>43181</v>
      </c>
      <c r="F78" s="211" t="s">
        <v>267</v>
      </c>
      <c r="G78" s="211" t="s">
        <v>268</v>
      </c>
      <c r="H78" s="245" t="s">
        <v>113</v>
      </c>
      <c r="I78" s="211" t="s">
        <v>421</v>
      </c>
      <c r="J78" s="211" t="s">
        <v>422</v>
      </c>
      <c r="K78" s="211">
        <v>1</v>
      </c>
      <c r="L78" s="213" t="s">
        <v>375</v>
      </c>
      <c r="M78" s="211" t="s">
        <v>423</v>
      </c>
      <c r="N78" s="223" t="s">
        <v>543</v>
      </c>
      <c r="O78" s="218">
        <v>1</v>
      </c>
      <c r="P78" s="212">
        <v>43313</v>
      </c>
      <c r="Q78" s="212">
        <v>43342</v>
      </c>
      <c r="R78" s="213" t="s">
        <v>86</v>
      </c>
      <c r="S78" s="213" t="str">
        <f>IF(R78="","",VLOOKUP(R78,[2]Datos.!$G$28:$H$50,2,FALSE))</f>
        <v xml:space="preserve">Subdirector Administrativo </v>
      </c>
      <c r="T78" s="213" t="str">
        <f>IF(R78="","",VLOOKUP(R78,[2]Datos.!$J$28:$K$50,2,FALSE))</f>
        <v>Líder de Gestión Documental</v>
      </c>
      <c r="U78" s="213" t="s">
        <v>167</v>
      </c>
      <c r="V78" s="216">
        <v>43343</v>
      </c>
      <c r="W78" s="233" t="s">
        <v>918</v>
      </c>
      <c r="X78" s="217">
        <v>0.5</v>
      </c>
      <c r="Y78" s="89"/>
      <c r="Z78" s="94"/>
      <c r="AA78" s="230" t="s">
        <v>844</v>
      </c>
      <c r="AB78" s="59" t="s">
        <v>896</v>
      </c>
      <c r="AC78" s="226">
        <v>43465</v>
      </c>
      <c r="AD78" s="93" t="s">
        <v>963</v>
      </c>
      <c r="AE78" s="59">
        <v>1</v>
      </c>
      <c r="AF78" s="405">
        <f t="shared" si="22"/>
        <v>1</v>
      </c>
      <c r="AG78" s="406">
        <f t="shared" si="23"/>
        <v>1</v>
      </c>
      <c r="AH78" s="89" t="b">
        <f t="shared" si="41"/>
        <v>0</v>
      </c>
      <c r="AI78" s="264" t="str">
        <f t="shared" si="42"/>
        <v>TERMINADA EXTEMPORANEA</v>
      </c>
      <c r="AJ78" s="408" t="str">
        <f t="shared" si="43"/>
        <v>TERMINADA EXTEMPORANEA</v>
      </c>
      <c r="AK78" s="233" t="s">
        <v>1213</v>
      </c>
      <c r="AL78" s="59" t="s">
        <v>896</v>
      </c>
      <c r="AM78" s="411" t="str">
        <f t="shared" si="40"/>
        <v>CUMPLIDA</v>
      </c>
      <c r="AN78" s="59" t="s">
        <v>1095</v>
      </c>
      <c r="AO78" s="60" t="s">
        <v>665</v>
      </c>
      <c r="AP78" s="60" t="s">
        <v>1104</v>
      </c>
    </row>
    <row r="79" spans="1:42" ht="204" x14ac:dyDescent="0.15">
      <c r="A79" s="83">
        <v>71</v>
      </c>
      <c r="B79" s="212">
        <v>43181</v>
      </c>
      <c r="C79" s="211" t="s">
        <v>20</v>
      </c>
      <c r="D79" s="211" t="s">
        <v>241</v>
      </c>
      <c r="E79" s="212">
        <v>43181</v>
      </c>
      <c r="F79" s="244" t="s">
        <v>544</v>
      </c>
      <c r="G79" s="211" t="s">
        <v>269</v>
      </c>
      <c r="H79" s="245" t="s">
        <v>113</v>
      </c>
      <c r="I79" s="211" t="s">
        <v>545</v>
      </c>
      <c r="J79" s="211" t="s">
        <v>546</v>
      </c>
      <c r="K79" s="211">
        <v>1</v>
      </c>
      <c r="L79" s="213" t="s">
        <v>375</v>
      </c>
      <c r="M79" s="211" t="s">
        <v>424</v>
      </c>
      <c r="N79" s="223" t="s">
        <v>425</v>
      </c>
      <c r="O79" s="218">
        <v>1</v>
      </c>
      <c r="P79" s="212">
        <v>43252</v>
      </c>
      <c r="Q79" s="212">
        <v>43279</v>
      </c>
      <c r="R79" s="213" t="s">
        <v>86</v>
      </c>
      <c r="S79" s="213" t="str">
        <f>IF(R79="","",VLOOKUP(R79,[2]Datos.!$G$28:$H$50,2,FALSE))</f>
        <v xml:space="preserve">Subdirector Administrativo </v>
      </c>
      <c r="T79" s="213" t="str">
        <f>IF(R79="","",VLOOKUP(R79,[2]Datos.!$J$28:$K$50,2,FALSE))</f>
        <v>Líder de Gestión Documental</v>
      </c>
      <c r="U79" s="213" t="s">
        <v>167</v>
      </c>
      <c r="V79" s="216">
        <v>43343</v>
      </c>
      <c r="W79" s="233" t="s">
        <v>919</v>
      </c>
      <c r="X79" s="217">
        <v>0.5</v>
      </c>
      <c r="Y79" s="89"/>
      <c r="Z79" s="94"/>
      <c r="AA79" s="230" t="s">
        <v>844</v>
      </c>
      <c r="AB79" s="59" t="s">
        <v>853</v>
      </c>
      <c r="AC79" s="226">
        <v>43465</v>
      </c>
      <c r="AD79" s="93" t="s">
        <v>956</v>
      </c>
      <c r="AE79" s="59">
        <v>0.5</v>
      </c>
      <c r="AF79" s="405">
        <f t="shared" si="22"/>
        <v>0.5</v>
      </c>
      <c r="AG79" s="406">
        <f t="shared" si="23"/>
        <v>0.5</v>
      </c>
      <c r="AH79" s="89" t="b">
        <f t="shared" si="41"/>
        <v>0</v>
      </c>
      <c r="AI79" s="264" t="str">
        <f t="shared" si="42"/>
        <v>INCUMPLIDA</v>
      </c>
      <c r="AJ79" s="408" t="str">
        <f t="shared" si="43"/>
        <v>INCUMPLIDA</v>
      </c>
      <c r="AK79" s="233" t="s">
        <v>1214</v>
      </c>
      <c r="AL79" s="59" t="s">
        <v>896</v>
      </c>
      <c r="AM79" s="411" t="str">
        <f t="shared" si="40"/>
        <v>PENDIENTE</v>
      </c>
      <c r="AN79" s="59"/>
      <c r="AO79" s="60"/>
      <c r="AP79" s="92"/>
    </row>
    <row r="80" spans="1:42" ht="216.75" x14ac:dyDescent="0.15">
      <c r="A80" s="83">
        <v>72</v>
      </c>
      <c r="B80" s="212">
        <v>43181</v>
      </c>
      <c r="C80" s="211" t="s">
        <v>20</v>
      </c>
      <c r="D80" s="211" t="s">
        <v>241</v>
      </c>
      <c r="E80" s="212">
        <v>43181</v>
      </c>
      <c r="F80" s="211" t="s">
        <v>270</v>
      </c>
      <c r="G80" s="211" t="s">
        <v>547</v>
      </c>
      <c r="H80" s="245" t="s">
        <v>113</v>
      </c>
      <c r="I80" s="211" t="s">
        <v>426</v>
      </c>
      <c r="J80" s="211" t="s">
        <v>548</v>
      </c>
      <c r="K80" s="211">
        <v>2</v>
      </c>
      <c r="L80" s="213" t="s">
        <v>375</v>
      </c>
      <c r="M80" s="211" t="s">
        <v>427</v>
      </c>
      <c r="N80" s="223" t="s">
        <v>417</v>
      </c>
      <c r="O80" s="218">
        <v>1</v>
      </c>
      <c r="P80" s="212">
        <v>43101</v>
      </c>
      <c r="Q80" s="212">
        <v>43220</v>
      </c>
      <c r="R80" s="213" t="s">
        <v>86</v>
      </c>
      <c r="S80" s="213" t="str">
        <f>IF(R80="","",VLOOKUP(R80,[2]Datos.!$G$28:$H$50,2,FALSE))</f>
        <v xml:space="preserve">Subdirector Administrativo </v>
      </c>
      <c r="T80" s="213" t="str">
        <f>IF(R80="","",VLOOKUP(R80,[2]Datos.!$J$28:$K$50,2,FALSE))</f>
        <v>Líder de Gestión Documental</v>
      </c>
      <c r="U80" s="213" t="s">
        <v>167</v>
      </c>
      <c r="V80" s="216">
        <v>43343</v>
      </c>
      <c r="W80" s="233" t="s">
        <v>910</v>
      </c>
      <c r="X80" s="217">
        <v>0.5</v>
      </c>
      <c r="Y80" s="89"/>
      <c r="Z80" s="94"/>
      <c r="AA80" s="230" t="s">
        <v>844</v>
      </c>
      <c r="AB80" s="59" t="s">
        <v>853</v>
      </c>
      <c r="AC80" s="226">
        <v>43465</v>
      </c>
      <c r="AD80" s="93" t="s">
        <v>995</v>
      </c>
      <c r="AE80" s="59">
        <v>2</v>
      </c>
      <c r="AF80" s="405">
        <f t="shared" si="22"/>
        <v>1</v>
      </c>
      <c r="AG80" s="406">
        <f t="shared" si="23"/>
        <v>1</v>
      </c>
      <c r="AH80" s="89" t="b">
        <f t="shared" si="41"/>
        <v>0</v>
      </c>
      <c r="AI80" s="264" t="str">
        <f t="shared" si="42"/>
        <v>TERMINADA EXTEMPORANEA</v>
      </c>
      <c r="AJ80" s="408" t="str">
        <f t="shared" si="43"/>
        <v>TERMINADA EXTEMPORANEA</v>
      </c>
      <c r="AK80" s="93" t="s">
        <v>1215</v>
      </c>
      <c r="AL80" s="59" t="s">
        <v>896</v>
      </c>
      <c r="AM80" s="411" t="str">
        <f t="shared" si="40"/>
        <v>CUMPLIDA</v>
      </c>
      <c r="AN80" s="59" t="s">
        <v>1096</v>
      </c>
      <c r="AO80" s="60" t="s">
        <v>666</v>
      </c>
      <c r="AP80" s="60" t="s">
        <v>1104</v>
      </c>
    </row>
    <row r="81" spans="1:42" ht="191.25" x14ac:dyDescent="0.15">
      <c r="A81" s="83">
        <v>73</v>
      </c>
      <c r="B81" s="212">
        <v>43181</v>
      </c>
      <c r="C81" s="211" t="s">
        <v>20</v>
      </c>
      <c r="D81" s="211" t="s">
        <v>241</v>
      </c>
      <c r="E81" s="212">
        <v>43181</v>
      </c>
      <c r="F81" s="211" t="s">
        <v>271</v>
      </c>
      <c r="G81" s="211" t="s">
        <v>549</v>
      </c>
      <c r="H81" s="245" t="s">
        <v>113</v>
      </c>
      <c r="I81" s="211" t="s">
        <v>428</v>
      </c>
      <c r="J81" s="211" t="s">
        <v>550</v>
      </c>
      <c r="K81" s="211">
        <v>2</v>
      </c>
      <c r="L81" s="213" t="s">
        <v>375</v>
      </c>
      <c r="M81" s="211" t="s">
        <v>429</v>
      </c>
      <c r="N81" s="223" t="s">
        <v>417</v>
      </c>
      <c r="O81" s="218">
        <v>1</v>
      </c>
      <c r="P81" s="212">
        <v>43101</v>
      </c>
      <c r="Q81" s="212">
        <v>43312</v>
      </c>
      <c r="R81" s="213" t="s">
        <v>86</v>
      </c>
      <c r="S81" s="213" t="str">
        <f>IF(R81="","",VLOOKUP(R81,[2]Datos.!$G$28:$H$50,2,FALSE))</f>
        <v xml:space="preserve">Subdirector Administrativo </v>
      </c>
      <c r="T81" s="213" t="str">
        <f>IF(R81="","",VLOOKUP(R81,[2]Datos.!$J$28:$K$50,2,FALSE))</f>
        <v>Líder de Gestión Documental</v>
      </c>
      <c r="U81" s="213" t="s">
        <v>167</v>
      </c>
      <c r="V81" s="216">
        <v>43343</v>
      </c>
      <c r="W81" s="233" t="s">
        <v>911</v>
      </c>
      <c r="X81" s="217">
        <v>0.5</v>
      </c>
      <c r="Y81" s="89"/>
      <c r="Z81" s="94"/>
      <c r="AA81" s="230" t="s">
        <v>844</v>
      </c>
      <c r="AB81" s="59" t="s">
        <v>853</v>
      </c>
      <c r="AC81" s="226">
        <v>43465</v>
      </c>
      <c r="AD81" s="93" t="s">
        <v>995</v>
      </c>
      <c r="AE81" s="59">
        <v>2</v>
      </c>
      <c r="AF81" s="405">
        <f t="shared" si="22"/>
        <v>1</v>
      </c>
      <c r="AG81" s="406">
        <f t="shared" si="23"/>
        <v>1</v>
      </c>
      <c r="AH81" s="89" t="b">
        <f t="shared" si="41"/>
        <v>0</v>
      </c>
      <c r="AI81" s="264" t="str">
        <f t="shared" si="42"/>
        <v>TERMINADA EXTEMPORANEA</v>
      </c>
      <c r="AJ81" s="408" t="str">
        <f t="shared" si="43"/>
        <v>TERMINADA EXTEMPORANEA</v>
      </c>
      <c r="AK81" s="93" t="s">
        <v>1215</v>
      </c>
      <c r="AL81" s="59" t="s">
        <v>896</v>
      </c>
      <c r="AM81" s="411" t="str">
        <f t="shared" si="40"/>
        <v>CUMPLIDA</v>
      </c>
      <c r="AN81" s="59"/>
      <c r="AO81" s="60"/>
      <c r="AP81" s="92"/>
    </row>
    <row r="82" spans="1:42" ht="255" x14ac:dyDescent="0.15">
      <c r="A82" s="83">
        <v>74</v>
      </c>
      <c r="B82" s="212">
        <v>43181</v>
      </c>
      <c r="C82" s="211" t="s">
        <v>20</v>
      </c>
      <c r="D82" s="211" t="s">
        <v>256</v>
      </c>
      <c r="E82" s="212">
        <v>43181</v>
      </c>
      <c r="F82" s="211" t="s">
        <v>272</v>
      </c>
      <c r="G82" s="211" t="s">
        <v>273</v>
      </c>
      <c r="H82" s="245" t="s">
        <v>113</v>
      </c>
      <c r="I82" s="211" t="s">
        <v>430</v>
      </c>
      <c r="J82" s="211" t="s">
        <v>431</v>
      </c>
      <c r="K82" s="211">
        <v>2</v>
      </c>
      <c r="L82" s="213" t="s">
        <v>375</v>
      </c>
      <c r="M82" s="211" t="s">
        <v>551</v>
      </c>
      <c r="N82" s="223" t="s">
        <v>432</v>
      </c>
      <c r="O82" s="218">
        <v>1</v>
      </c>
      <c r="P82" s="212">
        <v>43222</v>
      </c>
      <c r="Q82" s="212">
        <v>43250</v>
      </c>
      <c r="R82" s="213" t="s">
        <v>86</v>
      </c>
      <c r="S82" s="213" t="str">
        <f>IF(R82="","",VLOOKUP(R82,[2]Datos.!$G$28:$H$50,2,FALSE))</f>
        <v xml:space="preserve">Subdirector Administrativo </v>
      </c>
      <c r="T82" s="213" t="str">
        <f>IF(R82="","",VLOOKUP(R82,[2]Datos.!$J$28:$K$50,2,FALSE))</f>
        <v>Líder de Gestión Documental</v>
      </c>
      <c r="U82" s="213" t="s">
        <v>167</v>
      </c>
      <c r="V82" s="216">
        <v>43343</v>
      </c>
      <c r="W82" s="233" t="s">
        <v>924</v>
      </c>
      <c r="X82" s="217">
        <v>0.5</v>
      </c>
      <c r="Y82" s="89"/>
      <c r="Z82" s="94"/>
      <c r="AA82" s="230" t="s">
        <v>844</v>
      </c>
      <c r="AB82" s="59" t="s">
        <v>853</v>
      </c>
      <c r="AC82" s="226">
        <v>43465</v>
      </c>
      <c r="AD82" s="93" t="s">
        <v>997</v>
      </c>
      <c r="AE82" s="59">
        <v>1</v>
      </c>
      <c r="AF82" s="405">
        <f t="shared" si="22"/>
        <v>0.5</v>
      </c>
      <c r="AG82" s="406">
        <f t="shared" si="23"/>
        <v>0.5</v>
      </c>
      <c r="AH82" s="89" t="b">
        <f t="shared" si="41"/>
        <v>0</v>
      </c>
      <c r="AI82" s="264" t="str">
        <f t="shared" si="42"/>
        <v>INCUMPLIDA</v>
      </c>
      <c r="AJ82" s="408" t="str">
        <f t="shared" si="43"/>
        <v>INCUMPLIDA</v>
      </c>
      <c r="AK82" s="93" t="s">
        <v>1216</v>
      </c>
      <c r="AL82" s="59" t="s">
        <v>896</v>
      </c>
      <c r="AM82" s="411" t="str">
        <f t="shared" si="40"/>
        <v>PENDIENTE</v>
      </c>
      <c r="AN82" s="59"/>
      <c r="AO82" s="60"/>
      <c r="AP82" s="92"/>
    </row>
    <row r="83" spans="1:42" ht="204" hidden="1" customHeight="1" x14ac:dyDescent="0.15">
      <c r="A83" s="136">
        <v>75</v>
      </c>
      <c r="B83" s="155">
        <v>43181</v>
      </c>
      <c r="C83" s="156" t="s">
        <v>20</v>
      </c>
      <c r="D83" s="156" t="s">
        <v>274</v>
      </c>
      <c r="E83" s="155">
        <v>43181</v>
      </c>
      <c r="F83" s="156" t="s">
        <v>275</v>
      </c>
      <c r="G83" s="156" t="s">
        <v>276</v>
      </c>
      <c r="H83" s="158" t="s">
        <v>113</v>
      </c>
      <c r="I83" s="159" t="s">
        <v>409</v>
      </c>
      <c r="J83" s="156" t="s">
        <v>410</v>
      </c>
      <c r="K83" s="156">
        <v>1</v>
      </c>
      <c r="L83" s="139" t="s">
        <v>375</v>
      </c>
      <c r="M83" s="156" t="s">
        <v>539</v>
      </c>
      <c r="N83" s="160" t="s">
        <v>411</v>
      </c>
      <c r="O83" s="161">
        <v>0.8</v>
      </c>
      <c r="P83" s="155">
        <v>43221</v>
      </c>
      <c r="Q83" s="155">
        <v>43644</v>
      </c>
      <c r="R83" s="139" t="s">
        <v>86</v>
      </c>
      <c r="S83" s="139" t="str">
        <f>IF(R83="","",VLOOKUP(R83,[2]Datos.!$G$28:$H$50,2,FALSE))</f>
        <v xml:space="preserve">Subdirector Administrativo </v>
      </c>
      <c r="T83" s="139" t="str">
        <f>IF(R83="","",VLOOKUP(R83,[2]Datos.!$J$28:$K$50,2,FALSE))</f>
        <v>Líder de Gestión Documental</v>
      </c>
      <c r="U83" s="162" t="s">
        <v>167</v>
      </c>
      <c r="V83" s="146">
        <v>43343</v>
      </c>
      <c r="W83" s="165" t="s">
        <v>940</v>
      </c>
      <c r="X83" s="147">
        <v>0.625</v>
      </c>
      <c r="Y83" s="56"/>
      <c r="Z83" s="56"/>
      <c r="AA83" s="148" t="s">
        <v>847</v>
      </c>
      <c r="AB83" s="164" t="s">
        <v>853</v>
      </c>
      <c r="AC83" s="308"/>
      <c r="AD83" s="165"/>
      <c r="AE83" s="309"/>
      <c r="AF83" s="150" t="str">
        <f t="shared" si="22"/>
        <v/>
      </c>
      <c r="AG83" s="147" t="str">
        <f t="shared" si="23"/>
        <v/>
      </c>
      <c r="AH83" s="56" t="str">
        <f>IF(AE83="","",IF(AC83&lt;=#REF!,IF(AG83=0%,"SIN INICIAR",IF(AG83=100%,"TERMINADA",IF(AG83&gt;0%,"EN PROCESO",IF(AG83&lt;0%,"INCUMPLIDA"))))))</f>
        <v/>
      </c>
      <c r="AI83" s="56" t="str">
        <f>IF(AE83="","",IF(AC83&gt;=#REF!,IF(AG83&lt;100%,"INCUMPLIDA",IF(AG83=100%,"TERMINADA EXTEMPORANEA"))))</f>
        <v/>
      </c>
      <c r="AJ83" s="151" t="str">
        <f>IF(AE83="","",IF(AC83&lt;=Y83,AH83,IF(AC83&gt;=Y83,AI83)))</f>
        <v/>
      </c>
      <c r="AK83" s="165" t="s">
        <v>996</v>
      </c>
      <c r="AL83" s="310"/>
      <c r="AM83" s="105" t="str">
        <f t="shared" si="40"/>
        <v>PENDIENTE</v>
      </c>
      <c r="AN83" s="152"/>
      <c r="AO83" s="153"/>
      <c r="AP83" s="154"/>
    </row>
    <row r="84" spans="1:42" ht="165.75" x14ac:dyDescent="0.15">
      <c r="A84" s="83">
        <v>76</v>
      </c>
      <c r="B84" s="212">
        <v>43181</v>
      </c>
      <c r="C84" s="211" t="s">
        <v>20</v>
      </c>
      <c r="D84" s="211" t="s">
        <v>274</v>
      </c>
      <c r="E84" s="212">
        <v>43181</v>
      </c>
      <c r="F84" s="211" t="s">
        <v>277</v>
      </c>
      <c r="G84" s="211" t="s">
        <v>278</v>
      </c>
      <c r="H84" s="245" t="s">
        <v>113</v>
      </c>
      <c r="I84" s="211" t="s">
        <v>433</v>
      </c>
      <c r="J84" s="211" t="s">
        <v>552</v>
      </c>
      <c r="K84" s="211">
        <v>2</v>
      </c>
      <c r="L84" s="213" t="s">
        <v>375</v>
      </c>
      <c r="M84" s="211" t="s">
        <v>434</v>
      </c>
      <c r="N84" s="223" t="s">
        <v>553</v>
      </c>
      <c r="O84" s="218">
        <v>1</v>
      </c>
      <c r="P84" s="212">
        <v>43160</v>
      </c>
      <c r="Q84" s="212">
        <v>43281</v>
      </c>
      <c r="R84" s="213" t="s">
        <v>86</v>
      </c>
      <c r="S84" s="213" t="str">
        <f>IF(R84="","",VLOOKUP(R84,[2]Datos.!$G$28:$H$50,2,FALSE))</f>
        <v xml:space="preserve">Subdirector Administrativo </v>
      </c>
      <c r="T84" s="213" t="str">
        <f>IF(R84="","",VLOOKUP(R84,[2]Datos.!$J$28:$K$50,2,FALSE))</f>
        <v>Líder de Gestión Documental</v>
      </c>
      <c r="U84" s="213" t="s">
        <v>167</v>
      </c>
      <c r="V84" s="216">
        <v>43343</v>
      </c>
      <c r="W84" s="233" t="s">
        <v>941</v>
      </c>
      <c r="X84" s="217">
        <v>0.5</v>
      </c>
      <c r="Y84" s="89"/>
      <c r="Z84" s="94"/>
      <c r="AA84" s="230" t="s">
        <v>847</v>
      </c>
      <c r="AB84" s="59" t="s">
        <v>853</v>
      </c>
      <c r="AC84" s="226">
        <v>43465</v>
      </c>
      <c r="AD84" s="93" t="s">
        <v>998</v>
      </c>
      <c r="AE84" s="59">
        <v>1</v>
      </c>
      <c r="AF84" s="405">
        <f t="shared" si="22"/>
        <v>0.5</v>
      </c>
      <c r="AG84" s="406">
        <f t="shared" si="23"/>
        <v>0.5</v>
      </c>
      <c r="AH84" s="89" t="b">
        <f t="shared" ref="AH84:AH86" si="44">IF(AE84="","",IF(AC84&lt;=Q84,IF(AG84=0%,"SIN INICIAR",IF(AG84=100%,"TERMINADA",IF(AG84&gt;0%,"EN PROCESO",IF(AG84&lt;0%,"INCUMPLIDA"))))))</f>
        <v>0</v>
      </c>
      <c r="AI84" s="264" t="str">
        <f t="shared" ref="AI84:AI86" si="45">IF(AE84="","",IF(AC84&gt;=Q84,IF(AG84&lt;100%,"INCUMPLIDA",IF(AG84=100%,"TERMINADA EXTEMPORANEA"))))</f>
        <v>INCUMPLIDA</v>
      </c>
      <c r="AJ84" s="408" t="str">
        <f t="shared" ref="AJ84:AJ86" si="46">IF(AE84="","",IF(AC84&lt;=Y84,AH84,IF(AC84&gt;=Y84,AI84)))</f>
        <v>INCUMPLIDA</v>
      </c>
      <c r="AK84" s="233" t="s">
        <v>1217</v>
      </c>
      <c r="AL84" s="59" t="s">
        <v>896</v>
      </c>
      <c r="AM84" s="411" t="str">
        <f t="shared" si="40"/>
        <v>PENDIENTE</v>
      </c>
      <c r="AN84" s="59"/>
      <c r="AO84" s="60"/>
      <c r="AP84" s="92"/>
    </row>
    <row r="85" spans="1:42" ht="165.75" x14ac:dyDescent="0.15">
      <c r="A85" s="83">
        <v>77</v>
      </c>
      <c r="B85" s="212">
        <v>43181</v>
      </c>
      <c r="C85" s="211" t="s">
        <v>20</v>
      </c>
      <c r="D85" s="211" t="s">
        <v>274</v>
      </c>
      <c r="E85" s="212">
        <v>43181</v>
      </c>
      <c r="F85" s="211" t="s">
        <v>279</v>
      </c>
      <c r="G85" s="211" t="s">
        <v>280</v>
      </c>
      <c r="H85" s="245" t="s">
        <v>113</v>
      </c>
      <c r="I85" s="211" t="s">
        <v>435</v>
      </c>
      <c r="J85" s="211" t="s">
        <v>554</v>
      </c>
      <c r="K85" s="211">
        <v>1</v>
      </c>
      <c r="L85" s="213" t="s">
        <v>375</v>
      </c>
      <c r="M85" s="211" t="s">
        <v>436</v>
      </c>
      <c r="N85" s="223" t="s">
        <v>437</v>
      </c>
      <c r="O85" s="223">
        <v>1</v>
      </c>
      <c r="P85" s="212">
        <v>43252</v>
      </c>
      <c r="Q85" s="212">
        <v>43312</v>
      </c>
      <c r="R85" s="213" t="s">
        <v>86</v>
      </c>
      <c r="S85" s="213" t="str">
        <f>IF(R85="","",VLOOKUP(R85,[2]Datos.!$G$28:$H$50,2,FALSE))</f>
        <v xml:space="preserve">Subdirector Administrativo </v>
      </c>
      <c r="T85" s="213" t="str">
        <f>IF(R85="","",VLOOKUP(R85,[2]Datos.!$J$28:$K$50,2,FALSE))</f>
        <v>Líder de Gestión Documental</v>
      </c>
      <c r="U85" s="213" t="s">
        <v>167</v>
      </c>
      <c r="V85" s="216">
        <v>43343</v>
      </c>
      <c r="W85" s="233" t="s">
        <v>942</v>
      </c>
      <c r="X85" s="217">
        <v>0</v>
      </c>
      <c r="Y85" s="89"/>
      <c r="Z85" s="94"/>
      <c r="AA85" s="230" t="s">
        <v>844</v>
      </c>
      <c r="AB85" s="59" t="s">
        <v>853</v>
      </c>
      <c r="AC85" s="226">
        <v>43465</v>
      </c>
      <c r="AD85" s="93" t="s">
        <v>1000</v>
      </c>
      <c r="AE85" s="59">
        <v>0.5</v>
      </c>
      <c r="AF85" s="405">
        <f t="shared" si="22"/>
        <v>0.5</v>
      </c>
      <c r="AG85" s="406">
        <f t="shared" si="23"/>
        <v>0.5</v>
      </c>
      <c r="AH85" s="89" t="b">
        <f t="shared" si="44"/>
        <v>0</v>
      </c>
      <c r="AI85" s="264" t="str">
        <f t="shared" si="45"/>
        <v>INCUMPLIDA</v>
      </c>
      <c r="AJ85" s="408" t="str">
        <f t="shared" si="46"/>
        <v>INCUMPLIDA</v>
      </c>
      <c r="AK85" s="93" t="s">
        <v>1218</v>
      </c>
      <c r="AL85" s="59" t="s">
        <v>896</v>
      </c>
      <c r="AM85" s="411" t="str">
        <f t="shared" si="40"/>
        <v>PENDIENTE</v>
      </c>
      <c r="AN85" s="59"/>
      <c r="AO85" s="60"/>
      <c r="AP85" s="92"/>
    </row>
    <row r="86" spans="1:42" ht="140.25" x14ac:dyDescent="0.15">
      <c r="A86" s="83">
        <v>78</v>
      </c>
      <c r="B86" s="212">
        <v>43181</v>
      </c>
      <c r="C86" s="211" t="s">
        <v>20</v>
      </c>
      <c r="D86" s="211" t="s">
        <v>274</v>
      </c>
      <c r="E86" s="212">
        <v>43181</v>
      </c>
      <c r="F86" s="211" t="s">
        <v>281</v>
      </c>
      <c r="G86" s="211" t="s">
        <v>282</v>
      </c>
      <c r="H86" s="245" t="s">
        <v>113</v>
      </c>
      <c r="I86" s="211" t="s">
        <v>555</v>
      </c>
      <c r="J86" s="211" t="s">
        <v>556</v>
      </c>
      <c r="K86" s="211">
        <v>1</v>
      </c>
      <c r="L86" s="213" t="s">
        <v>375</v>
      </c>
      <c r="M86" s="211" t="s">
        <v>557</v>
      </c>
      <c r="N86" s="223" t="s">
        <v>558</v>
      </c>
      <c r="O86" s="218">
        <v>1</v>
      </c>
      <c r="P86" s="212">
        <v>43222</v>
      </c>
      <c r="Q86" s="212">
        <v>43434</v>
      </c>
      <c r="R86" s="213" t="s">
        <v>86</v>
      </c>
      <c r="S86" s="213" t="str">
        <f>IF(R86="","",VLOOKUP(R86,[2]Datos.!$G$28:$H$50,2,FALSE))</f>
        <v xml:space="preserve">Subdirector Administrativo </v>
      </c>
      <c r="T86" s="213" t="str">
        <f>IF(R86="","",VLOOKUP(R86,[2]Datos.!$J$28:$K$50,2,FALSE))</f>
        <v>Líder de Gestión Documental</v>
      </c>
      <c r="U86" s="213" t="s">
        <v>167</v>
      </c>
      <c r="V86" s="216">
        <v>43343</v>
      </c>
      <c r="W86" s="233" t="s">
        <v>943</v>
      </c>
      <c r="X86" s="217">
        <v>0.5</v>
      </c>
      <c r="Y86" s="89"/>
      <c r="Z86" s="94"/>
      <c r="AA86" s="230" t="s">
        <v>847</v>
      </c>
      <c r="AB86" s="59" t="s">
        <v>853</v>
      </c>
      <c r="AC86" s="226">
        <v>43465</v>
      </c>
      <c r="AD86" s="93" t="s">
        <v>1001</v>
      </c>
      <c r="AE86" s="59">
        <v>1</v>
      </c>
      <c r="AF86" s="405">
        <f t="shared" si="22"/>
        <v>1</v>
      </c>
      <c r="AG86" s="406">
        <f t="shared" si="23"/>
        <v>1</v>
      </c>
      <c r="AH86" s="89" t="b">
        <f t="shared" si="44"/>
        <v>0</v>
      </c>
      <c r="AI86" s="264" t="str">
        <f t="shared" si="45"/>
        <v>TERMINADA EXTEMPORANEA</v>
      </c>
      <c r="AJ86" s="408" t="str">
        <f t="shared" si="46"/>
        <v>TERMINADA EXTEMPORANEA</v>
      </c>
      <c r="AK86" s="233" t="s">
        <v>1219</v>
      </c>
      <c r="AL86" s="59" t="s">
        <v>896</v>
      </c>
      <c r="AM86" s="411" t="str">
        <f t="shared" si="40"/>
        <v>CUMPLIDA</v>
      </c>
      <c r="AN86" s="59" t="s">
        <v>1113</v>
      </c>
      <c r="AO86" s="60" t="s">
        <v>666</v>
      </c>
      <c r="AP86" s="60" t="s">
        <v>1104</v>
      </c>
    </row>
    <row r="87" spans="1:42" ht="123.75" x14ac:dyDescent="0.15">
      <c r="A87" s="83">
        <v>79</v>
      </c>
      <c r="B87" s="210">
        <v>43192</v>
      </c>
      <c r="C87" s="83" t="s">
        <v>23</v>
      </c>
      <c r="D87" s="83" t="s">
        <v>283</v>
      </c>
      <c r="E87" s="210">
        <v>43192</v>
      </c>
      <c r="F87" s="213" t="s">
        <v>284</v>
      </c>
      <c r="G87" s="83" t="s">
        <v>285</v>
      </c>
      <c r="H87" s="245" t="s">
        <v>113</v>
      </c>
      <c r="I87" s="83" t="s">
        <v>559</v>
      </c>
      <c r="J87" s="83" t="s">
        <v>438</v>
      </c>
      <c r="K87" s="83">
        <v>1</v>
      </c>
      <c r="L87" s="83" t="s">
        <v>29</v>
      </c>
      <c r="M87" s="213" t="s">
        <v>439</v>
      </c>
      <c r="N87" s="213" t="s">
        <v>560</v>
      </c>
      <c r="O87" s="225">
        <v>1</v>
      </c>
      <c r="P87" s="210">
        <v>43193</v>
      </c>
      <c r="Q87" s="210">
        <v>43454</v>
      </c>
      <c r="R87" s="213" t="s">
        <v>45</v>
      </c>
      <c r="S87" s="213" t="str">
        <f>IF(R87="","",VLOOKUP(R87,[2]Datos.!$G$28:$H$50,2,FALSE))</f>
        <v xml:space="preserve">Subdirector Administrativo </v>
      </c>
      <c r="T87" s="213" t="str">
        <f>IF(R87="","",VLOOKUP(R87,[2]Datos.!$J$28:$K$50,2,FALSE))</f>
        <v>Profesional Universitario de Sistemas</v>
      </c>
      <c r="U87" s="213" t="s">
        <v>167</v>
      </c>
      <c r="V87" s="216">
        <v>43343</v>
      </c>
      <c r="W87" s="253" t="s">
        <v>925</v>
      </c>
      <c r="X87" s="217">
        <v>0.5</v>
      </c>
      <c r="Y87" s="89"/>
      <c r="Z87" s="94"/>
      <c r="AA87" s="230" t="s">
        <v>847</v>
      </c>
      <c r="AB87" s="59" t="s">
        <v>881</v>
      </c>
      <c r="AC87" s="226">
        <v>43465</v>
      </c>
      <c r="AD87" s="93" t="s">
        <v>1123</v>
      </c>
      <c r="AE87" s="59">
        <v>1</v>
      </c>
      <c r="AF87" s="405">
        <f t="shared" si="22"/>
        <v>1</v>
      </c>
      <c r="AG87" s="406">
        <f t="shared" si="23"/>
        <v>1</v>
      </c>
      <c r="AH87" s="89" t="b">
        <f>IF(AE87="","",IF(AC87&lt;=Q87,IF(AG87=0%,"SIN INICIAR",IF(AG87=100%,"TERMINADA",IF(AG87&gt;0%,"EN PROCESO",IF(AG87&lt;0%,"INCUMPLIDA"))))))</f>
        <v>0</v>
      </c>
      <c r="AI87" s="94" t="str">
        <f>IF(AE87="","",IF(AC87&gt;=Q87,IF(AG87&lt;100%,"INCUMPLIDA",IF(AG87=100%,"TERMINADA EXTEMPORANEA"))))</f>
        <v>TERMINADA EXTEMPORANEA</v>
      </c>
      <c r="AJ87" s="408" t="str">
        <f t="shared" ref="AJ87:AJ110" si="47">IF(AE87="","",IF(AC87&lt;=Y87,AH87,IF(AC87&gt;=Y87,AI87)))</f>
        <v>TERMINADA EXTEMPORANEA</v>
      </c>
      <c r="AK87" s="93" t="s">
        <v>1220</v>
      </c>
      <c r="AL87" s="59" t="s">
        <v>881</v>
      </c>
      <c r="AM87" s="411" t="str">
        <f t="shared" si="40"/>
        <v>CUMPLIDA</v>
      </c>
      <c r="AN87" s="59" t="s">
        <v>1164</v>
      </c>
      <c r="AO87" s="60" t="s">
        <v>666</v>
      </c>
      <c r="AP87" s="60" t="s">
        <v>881</v>
      </c>
    </row>
    <row r="88" spans="1:42" ht="146.25" x14ac:dyDescent="0.15">
      <c r="A88" s="83">
        <v>80</v>
      </c>
      <c r="B88" s="210">
        <v>43192</v>
      </c>
      <c r="C88" s="83" t="s">
        <v>23</v>
      </c>
      <c r="D88" s="83" t="s">
        <v>283</v>
      </c>
      <c r="E88" s="210">
        <v>43192</v>
      </c>
      <c r="F88" s="213" t="s">
        <v>284</v>
      </c>
      <c r="G88" s="83" t="s">
        <v>286</v>
      </c>
      <c r="H88" s="245" t="s">
        <v>113</v>
      </c>
      <c r="I88" s="220" t="s">
        <v>561</v>
      </c>
      <c r="J88" s="83" t="s">
        <v>440</v>
      </c>
      <c r="K88" s="83">
        <v>2</v>
      </c>
      <c r="L88" s="83" t="s">
        <v>29</v>
      </c>
      <c r="M88" s="213" t="s">
        <v>441</v>
      </c>
      <c r="N88" s="213" t="s">
        <v>442</v>
      </c>
      <c r="O88" s="225">
        <v>1</v>
      </c>
      <c r="P88" s="210">
        <v>43193</v>
      </c>
      <c r="Q88" s="210">
        <v>43454</v>
      </c>
      <c r="R88" s="213" t="s">
        <v>45</v>
      </c>
      <c r="S88" s="213" t="str">
        <f>IF(R88="","",VLOOKUP(R88,[2]Datos.!$G$28:$H$50,2,FALSE))</f>
        <v xml:space="preserve">Subdirector Administrativo </v>
      </c>
      <c r="T88" s="213" t="str">
        <f>IF(R88="","",VLOOKUP(R88,[2]Datos.!$J$28:$K$50,2,FALSE))</f>
        <v>Profesional Universitario de Sistemas</v>
      </c>
      <c r="U88" s="213" t="s">
        <v>466</v>
      </c>
      <c r="V88" s="216">
        <v>43343</v>
      </c>
      <c r="W88" s="253" t="s">
        <v>926</v>
      </c>
      <c r="X88" s="217">
        <v>0.5</v>
      </c>
      <c r="Y88" s="89"/>
      <c r="Z88" s="94"/>
      <c r="AA88" s="230" t="s">
        <v>847</v>
      </c>
      <c r="AB88" s="59" t="s">
        <v>881</v>
      </c>
      <c r="AC88" s="226">
        <v>43465</v>
      </c>
      <c r="AD88" s="93" t="s">
        <v>1124</v>
      </c>
      <c r="AE88" s="59">
        <v>2</v>
      </c>
      <c r="AF88" s="405">
        <f t="shared" si="22"/>
        <v>1</v>
      </c>
      <c r="AG88" s="406">
        <f t="shared" si="23"/>
        <v>1</v>
      </c>
      <c r="AH88" s="89" t="b">
        <f t="shared" ref="AH88:AH91" si="48">IF(AE88="","",IF(AC88&lt;=Q88,IF(AG88=0%,"SIN INICIAR",IF(AG88=100%,"TERMINADA",IF(AG88&gt;0%,"EN PROCESO",IF(AG88&lt;0%,"INCUMPLIDA"))))))</f>
        <v>0</v>
      </c>
      <c r="AI88" s="94" t="str">
        <f t="shared" ref="AI88:AI91" si="49">IF(AE88="","",IF(AC88&gt;=Q88,IF(AG88&lt;100%,"INCUMPLIDA",IF(AG88=100%,"TERMINADA EXTEMPORANEA"))))</f>
        <v>TERMINADA EXTEMPORANEA</v>
      </c>
      <c r="AJ88" s="408" t="str">
        <f t="shared" ref="AJ88:AJ91" si="50">IF(AE88="","",IF(AC88&lt;=Y88,AH88,IF(AC88&gt;=Y88,AI88)))</f>
        <v>TERMINADA EXTEMPORANEA</v>
      </c>
      <c r="AK88" s="93" t="s">
        <v>1221</v>
      </c>
      <c r="AL88" s="59" t="s">
        <v>881</v>
      </c>
      <c r="AM88" s="411" t="str">
        <f t="shared" si="40"/>
        <v>CUMPLIDA</v>
      </c>
      <c r="AN88" s="59" t="s">
        <v>1165</v>
      </c>
      <c r="AO88" s="60" t="s">
        <v>666</v>
      </c>
      <c r="AP88" s="60" t="s">
        <v>881</v>
      </c>
    </row>
    <row r="89" spans="1:42" ht="204" x14ac:dyDescent="0.15">
      <c r="A89" s="83">
        <v>81</v>
      </c>
      <c r="B89" s="210">
        <v>43192</v>
      </c>
      <c r="C89" s="83" t="s">
        <v>23</v>
      </c>
      <c r="D89" s="83" t="s">
        <v>283</v>
      </c>
      <c r="E89" s="210">
        <v>43192</v>
      </c>
      <c r="F89" s="213" t="s">
        <v>284</v>
      </c>
      <c r="G89" s="83" t="s">
        <v>286</v>
      </c>
      <c r="H89" s="245" t="s">
        <v>113</v>
      </c>
      <c r="I89" s="220" t="s">
        <v>561</v>
      </c>
      <c r="J89" s="83" t="s">
        <v>443</v>
      </c>
      <c r="K89" s="83">
        <v>2</v>
      </c>
      <c r="L89" s="83" t="s">
        <v>29</v>
      </c>
      <c r="M89" s="213" t="s">
        <v>444</v>
      </c>
      <c r="N89" s="213" t="s">
        <v>442</v>
      </c>
      <c r="O89" s="225">
        <v>1</v>
      </c>
      <c r="P89" s="210">
        <v>43193</v>
      </c>
      <c r="Q89" s="210">
        <v>43454</v>
      </c>
      <c r="R89" s="213" t="s">
        <v>45</v>
      </c>
      <c r="S89" s="213" t="str">
        <f>IF(R89="","",VLOOKUP(R89,[2]Datos.!$G$28:$H$50,2,FALSE))</f>
        <v xml:space="preserve">Subdirector Administrativo </v>
      </c>
      <c r="T89" s="213" t="str">
        <f>IF(R89="","",VLOOKUP(R89,[2]Datos.!$J$28:$K$50,2,FALSE))</f>
        <v>Profesional Universitario de Sistemas</v>
      </c>
      <c r="U89" s="213" t="s">
        <v>466</v>
      </c>
      <c r="V89" s="216">
        <v>43343</v>
      </c>
      <c r="W89" s="88" t="s">
        <v>927</v>
      </c>
      <c r="X89" s="217">
        <v>0.5</v>
      </c>
      <c r="Y89" s="89"/>
      <c r="Z89" s="94"/>
      <c r="AA89" s="230" t="s">
        <v>847</v>
      </c>
      <c r="AB89" s="59" t="s">
        <v>881</v>
      </c>
      <c r="AC89" s="226">
        <v>43465</v>
      </c>
      <c r="AD89" s="93" t="s">
        <v>1125</v>
      </c>
      <c r="AE89" s="59">
        <v>1</v>
      </c>
      <c r="AF89" s="405">
        <f t="shared" si="22"/>
        <v>0.5</v>
      </c>
      <c r="AG89" s="406">
        <f t="shared" si="23"/>
        <v>0.5</v>
      </c>
      <c r="AH89" s="89" t="b">
        <f t="shared" si="48"/>
        <v>0</v>
      </c>
      <c r="AI89" s="94" t="str">
        <f t="shared" si="49"/>
        <v>INCUMPLIDA</v>
      </c>
      <c r="AJ89" s="407" t="str">
        <f>IF(AE89="","",IF(AC89&lt;=Y89,AH89,IF(AC89&gt;=Y89,AI89)))</f>
        <v>INCUMPLIDA</v>
      </c>
      <c r="AK89" s="93" t="s">
        <v>1222</v>
      </c>
      <c r="AL89" s="59" t="s">
        <v>881</v>
      </c>
      <c r="AM89" s="411" t="str">
        <f t="shared" si="40"/>
        <v>PENDIENTE</v>
      </c>
      <c r="AN89" s="234"/>
      <c r="AO89" s="60"/>
      <c r="AP89" s="60"/>
    </row>
    <row r="90" spans="1:42" ht="140.25" x14ac:dyDescent="0.15">
      <c r="A90" s="83">
        <v>82</v>
      </c>
      <c r="B90" s="210">
        <v>43192</v>
      </c>
      <c r="C90" s="83" t="s">
        <v>23</v>
      </c>
      <c r="D90" s="83" t="s">
        <v>283</v>
      </c>
      <c r="E90" s="210">
        <v>43192</v>
      </c>
      <c r="F90" s="213" t="s">
        <v>287</v>
      </c>
      <c r="G90" s="220" t="s">
        <v>288</v>
      </c>
      <c r="H90" s="245" t="s">
        <v>113</v>
      </c>
      <c r="I90" s="220" t="s">
        <v>562</v>
      </c>
      <c r="J90" s="220" t="s">
        <v>563</v>
      </c>
      <c r="K90" s="83">
        <v>2</v>
      </c>
      <c r="L90" s="83" t="s">
        <v>29</v>
      </c>
      <c r="M90" s="213" t="s">
        <v>445</v>
      </c>
      <c r="N90" s="213" t="s">
        <v>446</v>
      </c>
      <c r="O90" s="225">
        <v>1</v>
      </c>
      <c r="P90" s="210">
        <v>43193</v>
      </c>
      <c r="Q90" s="210">
        <v>43454</v>
      </c>
      <c r="R90" s="213" t="s">
        <v>45</v>
      </c>
      <c r="S90" s="213" t="str">
        <f>IF(R90="","",VLOOKUP(R90,[2]Datos.!$G$28:$H$50,2,FALSE))</f>
        <v xml:space="preserve">Subdirector Administrativo </v>
      </c>
      <c r="T90" s="213" t="str">
        <f>IF(R90="","",VLOOKUP(R90,[2]Datos.!$J$28:$K$50,2,FALSE))</f>
        <v>Profesional Universitario de Sistemas</v>
      </c>
      <c r="U90" s="213" t="s">
        <v>167</v>
      </c>
      <c r="V90" s="216">
        <v>43343</v>
      </c>
      <c r="W90" s="254" t="s">
        <v>938</v>
      </c>
      <c r="X90" s="217">
        <v>0.5</v>
      </c>
      <c r="Y90" s="89"/>
      <c r="Z90" s="94"/>
      <c r="AA90" s="230" t="s">
        <v>847</v>
      </c>
      <c r="AB90" s="59" t="s">
        <v>881</v>
      </c>
      <c r="AC90" s="226">
        <v>43465</v>
      </c>
      <c r="AD90" s="93" t="s">
        <v>1081</v>
      </c>
      <c r="AE90" s="59">
        <v>1</v>
      </c>
      <c r="AF90" s="405">
        <f t="shared" si="22"/>
        <v>0.5</v>
      </c>
      <c r="AG90" s="406">
        <f t="shared" si="23"/>
        <v>0.5</v>
      </c>
      <c r="AH90" s="89" t="b">
        <f t="shared" si="48"/>
        <v>0</v>
      </c>
      <c r="AI90" s="94" t="str">
        <f t="shared" si="49"/>
        <v>INCUMPLIDA</v>
      </c>
      <c r="AJ90" s="407" t="str">
        <f t="shared" si="50"/>
        <v>INCUMPLIDA</v>
      </c>
      <c r="AK90" s="93" t="s">
        <v>1223</v>
      </c>
      <c r="AL90" s="59" t="s">
        <v>881</v>
      </c>
      <c r="AM90" s="411" t="str">
        <f t="shared" si="40"/>
        <v>PENDIENTE</v>
      </c>
      <c r="AN90" s="234"/>
      <c r="AO90" s="60"/>
      <c r="AP90" s="92"/>
    </row>
    <row r="91" spans="1:42" ht="318.75" x14ac:dyDescent="0.15">
      <c r="A91" s="83">
        <v>83</v>
      </c>
      <c r="B91" s="210">
        <v>43192</v>
      </c>
      <c r="C91" s="83" t="s">
        <v>23</v>
      </c>
      <c r="D91" s="83" t="s">
        <v>283</v>
      </c>
      <c r="E91" s="210">
        <v>43192</v>
      </c>
      <c r="F91" s="213" t="s">
        <v>289</v>
      </c>
      <c r="G91" s="220" t="s">
        <v>290</v>
      </c>
      <c r="H91" s="245" t="s">
        <v>113</v>
      </c>
      <c r="I91" s="220" t="s">
        <v>447</v>
      </c>
      <c r="J91" s="220" t="s">
        <v>564</v>
      </c>
      <c r="K91" s="220">
        <v>5</v>
      </c>
      <c r="L91" s="220" t="s">
        <v>27</v>
      </c>
      <c r="M91" s="251" t="s">
        <v>448</v>
      </c>
      <c r="N91" s="213" t="s">
        <v>449</v>
      </c>
      <c r="O91" s="225">
        <v>1</v>
      </c>
      <c r="P91" s="219">
        <v>43205</v>
      </c>
      <c r="Q91" s="219">
        <v>43454</v>
      </c>
      <c r="R91" s="213" t="s">
        <v>85</v>
      </c>
      <c r="S91" s="213" t="str">
        <f>IF(R91="","",VLOOKUP(R91,[2]Datos.!$G$28:$H$50,2,FALSE))</f>
        <v xml:space="preserve">Subdirector Administrativo </v>
      </c>
      <c r="T91" s="213" t="str">
        <f>IF(R91="","",VLOOKUP(R91,[2]Datos.!$J$28:$K$50,2,FALSE))</f>
        <v>Técnico de Servicios Administrativos</v>
      </c>
      <c r="U91" s="213" t="s">
        <v>167</v>
      </c>
      <c r="V91" s="216">
        <v>43343</v>
      </c>
      <c r="W91" s="93" t="s">
        <v>939</v>
      </c>
      <c r="X91" s="217">
        <v>0.6</v>
      </c>
      <c r="Y91" s="89"/>
      <c r="Z91" s="94"/>
      <c r="AA91" s="230" t="s">
        <v>847</v>
      </c>
      <c r="AB91" s="59" t="s">
        <v>881</v>
      </c>
      <c r="AC91" s="226">
        <v>43465</v>
      </c>
      <c r="AD91" s="93" t="s">
        <v>1126</v>
      </c>
      <c r="AE91" s="59">
        <v>3</v>
      </c>
      <c r="AF91" s="405">
        <f t="shared" si="22"/>
        <v>0.6</v>
      </c>
      <c r="AG91" s="406">
        <f t="shared" si="23"/>
        <v>0.6</v>
      </c>
      <c r="AH91" s="89" t="b">
        <f t="shared" si="48"/>
        <v>0</v>
      </c>
      <c r="AI91" s="94" t="str">
        <f t="shared" si="49"/>
        <v>INCUMPLIDA</v>
      </c>
      <c r="AJ91" s="407" t="str">
        <f t="shared" si="50"/>
        <v>INCUMPLIDA</v>
      </c>
      <c r="AK91" s="233" t="s">
        <v>1224</v>
      </c>
      <c r="AL91" s="59" t="s">
        <v>881</v>
      </c>
      <c r="AM91" s="411" t="str">
        <f t="shared" si="40"/>
        <v>PENDIENTE</v>
      </c>
      <c r="AN91" s="59"/>
      <c r="AO91" s="60"/>
      <c r="AP91" s="60"/>
    </row>
    <row r="92" spans="1:42" ht="207.75" customHeight="1" x14ac:dyDescent="0.15">
      <c r="A92" s="83">
        <v>84</v>
      </c>
      <c r="B92" s="210">
        <v>43195</v>
      </c>
      <c r="C92" s="83" t="s">
        <v>23</v>
      </c>
      <c r="D92" s="83" t="s">
        <v>291</v>
      </c>
      <c r="E92" s="210">
        <v>43195</v>
      </c>
      <c r="F92" s="213">
        <v>1</v>
      </c>
      <c r="G92" s="220" t="s">
        <v>292</v>
      </c>
      <c r="H92" s="245" t="s">
        <v>457</v>
      </c>
      <c r="I92" s="220" t="s">
        <v>450</v>
      </c>
      <c r="J92" s="220" t="s">
        <v>451</v>
      </c>
      <c r="K92" s="220">
        <v>2</v>
      </c>
      <c r="L92" s="220" t="s">
        <v>59</v>
      </c>
      <c r="M92" s="251" t="s">
        <v>452</v>
      </c>
      <c r="N92" s="213" t="s">
        <v>565</v>
      </c>
      <c r="O92" s="225">
        <v>1</v>
      </c>
      <c r="P92" s="219">
        <v>43195</v>
      </c>
      <c r="Q92" s="219">
        <v>43465</v>
      </c>
      <c r="R92" s="213" t="s">
        <v>75</v>
      </c>
      <c r="S92" s="213" t="s">
        <v>464</v>
      </c>
      <c r="T92" s="213" t="s">
        <v>465</v>
      </c>
      <c r="U92" s="213" t="s">
        <v>167</v>
      </c>
      <c r="V92" s="216">
        <v>43343</v>
      </c>
      <c r="W92" s="236" t="s">
        <v>863</v>
      </c>
      <c r="X92" s="217">
        <v>0.5</v>
      </c>
      <c r="Y92" s="89"/>
      <c r="Z92" s="94"/>
      <c r="AA92" s="230" t="s">
        <v>847</v>
      </c>
      <c r="AB92" s="213" t="s">
        <v>864</v>
      </c>
      <c r="AC92" s="226">
        <v>43465</v>
      </c>
      <c r="AD92" s="93" t="s">
        <v>966</v>
      </c>
      <c r="AE92" s="59">
        <v>1</v>
      </c>
      <c r="AF92" s="405">
        <f t="shared" si="22"/>
        <v>0.5</v>
      </c>
      <c r="AG92" s="406">
        <f t="shared" si="23"/>
        <v>0.5</v>
      </c>
      <c r="AH92" s="89" t="str">
        <f>IF(AE92="","",IF(AC92&lt;=Q92,IF(AG92=0%,"SIN INICIAR",IF(AG92=100%,"TERMINADA",IF(AG92&gt;0%,"EN PROCESO",IF(AG92&lt;0%,"INCUMPLIDA"))))))</f>
        <v>EN PROCESO</v>
      </c>
      <c r="AI92" s="94" t="str">
        <f>IF(AE92="","",IF(AC92&gt;=Q92,IF(AG92&lt;100%,"INCUMPLIDA",IF(AG92=100%,"TERMINADA EXTEMPORANEA"))))</f>
        <v>INCUMPLIDA</v>
      </c>
      <c r="AJ92" s="407" t="str">
        <f t="shared" si="47"/>
        <v>INCUMPLIDA</v>
      </c>
      <c r="AK92" s="233" t="s">
        <v>1099</v>
      </c>
      <c r="AL92" s="59" t="s">
        <v>896</v>
      </c>
      <c r="AM92" s="411" t="str">
        <f t="shared" si="40"/>
        <v>PENDIENTE</v>
      </c>
      <c r="AN92" s="59"/>
      <c r="AO92" s="60"/>
      <c r="AP92" s="92"/>
    </row>
    <row r="93" spans="1:42" ht="306" x14ac:dyDescent="0.15">
      <c r="A93" s="83">
        <v>85</v>
      </c>
      <c r="B93" s="271">
        <v>43231</v>
      </c>
      <c r="C93" s="227" t="s">
        <v>23</v>
      </c>
      <c r="D93" s="227" t="s">
        <v>577</v>
      </c>
      <c r="E93" s="271">
        <v>43231</v>
      </c>
      <c r="F93" s="272">
        <v>1</v>
      </c>
      <c r="G93" s="273" t="s">
        <v>578</v>
      </c>
      <c r="H93" s="273" t="s">
        <v>105</v>
      </c>
      <c r="I93" s="227" t="s">
        <v>579</v>
      </c>
      <c r="J93" s="227" t="s">
        <v>580</v>
      </c>
      <c r="K93" s="227">
        <v>4</v>
      </c>
      <c r="L93" s="227" t="s">
        <v>27</v>
      </c>
      <c r="M93" s="227" t="s">
        <v>581</v>
      </c>
      <c r="N93" s="273" t="s">
        <v>582</v>
      </c>
      <c r="O93" s="274">
        <v>1</v>
      </c>
      <c r="P93" s="271">
        <v>43252</v>
      </c>
      <c r="Q93" s="271">
        <v>43465</v>
      </c>
      <c r="R93" s="227" t="s">
        <v>46</v>
      </c>
      <c r="S93" s="227" t="s">
        <v>74</v>
      </c>
      <c r="T93" s="227" t="s">
        <v>483</v>
      </c>
      <c r="U93" s="227" t="s">
        <v>167</v>
      </c>
      <c r="V93" s="216">
        <v>43343</v>
      </c>
      <c r="W93" s="255" t="s">
        <v>866</v>
      </c>
      <c r="X93" s="217">
        <v>0</v>
      </c>
      <c r="Y93" s="89"/>
      <c r="Z93" s="94"/>
      <c r="AA93" s="230" t="s">
        <v>865</v>
      </c>
      <c r="AB93" s="68" t="s">
        <v>855</v>
      </c>
      <c r="AC93" s="226">
        <v>43465</v>
      </c>
      <c r="AD93" s="93" t="s">
        <v>971</v>
      </c>
      <c r="AE93" s="59">
        <v>1</v>
      </c>
      <c r="AF93" s="405">
        <f t="shared" si="22"/>
        <v>0.25</v>
      </c>
      <c r="AG93" s="406">
        <f t="shared" si="23"/>
        <v>0.25</v>
      </c>
      <c r="AH93" s="89" t="str">
        <f t="shared" ref="AH93:AH101" si="51">IF(AE93="","",IF(AC93&lt;=Q93,IF(AG93=0%,"SIN INICIAR",IF(AG93=100%,"TERMINADA",IF(AG93&gt;0%,"EN PROCESO",IF(AG93&lt;0%,"INCUMPLIDA"))))))</f>
        <v>EN PROCESO</v>
      </c>
      <c r="AI93" s="94" t="str">
        <f t="shared" ref="AI93:AI101" si="52">IF(AE93="","",IF(AC93&gt;=Q93,IF(AG93&lt;100%,"INCUMPLIDA",IF(AG93=100%,"TERMINADA EXTEMPORANEA"))))</f>
        <v>INCUMPLIDA</v>
      </c>
      <c r="AJ93" s="408" t="str">
        <f t="shared" si="47"/>
        <v>INCUMPLIDA</v>
      </c>
      <c r="AK93" s="233" t="s">
        <v>978</v>
      </c>
      <c r="AL93" s="59" t="s">
        <v>896</v>
      </c>
      <c r="AM93" s="411" t="str">
        <f t="shared" si="40"/>
        <v>PENDIENTE</v>
      </c>
      <c r="AN93" s="59"/>
      <c r="AO93" s="60"/>
      <c r="AP93" s="92"/>
    </row>
    <row r="94" spans="1:42" ht="306" x14ac:dyDescent="0.15">
      <c r="A94" s="83">
        <v>86</v>
      </c>
      <c r="B94" s="271">
        <v>43231</v>
      </c>
      <c r="C94" s="227" t="s">
        <v>23</v>
      </c>
      <c r="D94" s="227" t="s">
        <v>577</v>
      </c>
      <c r="E94" s="271">
        <v>43231</v>
      </c>
      <c r="F94" s="272">
        <v>2</v>
      </c>
      <c r="G94" s="273" t="s">
        <v>583</v>
      </c>
      <c r="H94" s="273" t="s">
        <v>105</v>
      </c>
      <c r="I94" s="227" t="s">
        <v>584</v>
      </c>
      <c r="J94" s="227" t="s">
        <v>825</v>
      </c>
      <c r="K94" s="227">
        <v>3</v>
      </c>
      <c r="L94" s="227" t="s">
        <v>27</v>
      </c>
      <c r="M94" s="227" t="s">
        <v>581</v>
      </c>
      <c r="N94" s="273" t="s">
        <v>585</v>
      </c>
      <c r="O94" s="274">
        <v>1</v>
      </c>
      <c r="P94" s="271">
        <v>43252</v>
      </c>
      <c r="Q94" s="271">
        <v>43465</v>
      </c>
      <c r="R94" s="227" t="s">
        <v>46</v>
      </c>
      <c r="S94" s="227" t="s">
        <v>74</v>
      </c>
      <c r="T94" s="227" t="s">
        <v>483</v>
      </c>
      <c r="U94" s="227" t="s">
        <v>167</v>
      </c>
      <c r="V94" s="216">
        <v>43343</v>
      </c>
      <c r="W94" s="255" t="s">
        <v>871</v>
      </c>
      <c r="X94" s="217">
        <v>0.16700000000000001</v>
      </c>
      <c r="Y94" s="89"/>
      <c r="Z94" s="94"/>
      <c r="AA94" s="230" t="s">
        <v>847</v>
      </c>
      <c r="AB94" s="68" t="s">
        <v>855</v>
      </c>
      <c r="AC94" s="226">
        <v>43465</v>
      </c>
      <c r="AD94" s="93" t="s">
        <v>972</v>
      </c>
      <c r="AE94" s="59">
        <v>1</v>
      </c>
      <c r="AF94" s="405">
        <f t="shared" si="22"/>
        <v>0.33333333333333331</v>
      </c>
      <c r="AG94" s="406">
        <f t="shared" si="23"/>
        <v>0.33333333333333331</v>
      </c>
      <c r="AH94" s="89" t="str">
        <f t="shared" si="51"/>
        <v>EN PROCESO</v>
      </c>
      <c r="AI94" s="94" t="str">
        <f t="shared" si="52"/>
        <v>INCUMPLIDA</v>
      </c>
      <c r="AJ94" s="408" t="str">
        <f t="shared" si="47"/>
        <v>INCUMPLIDA</v>
      </c>
      <c r="AK94" s="233" t="s">
        <v>1097</v>
      </c>
      <c r="AL94" s="59" t="s">
        <v>896</v>
      </c>
      <c r="AM94" s="411" t="str">
        <f t="shared" si="40"/>
        <v>PENDIENTE</v>
      </c>
      <c r="AN94" s="59"/>
      <c r="AO94" s="60"/>
      <c r="AP94" s="92"/>
    </row>
    <row r="95" spans="1:42" ht="229.5" x14ac:dyDescent="0.15">
      <c r="A95" s="83">
        <v>87</v>
      </c>
      <c r="B95" s="271">
        <v>43231</v>
      </c>
      <c r="C95" s="227" t="s">
        <v>23</v>
      </c>
      <c r="D95" s="227" t="s">
        <v>577</v>
      </c>
      <c r="E95" s="271">
        <v>43231</v>
      </c>
      <c r="F95" s="272">
        <v>3</v>
      </c>
      <c r="G95" s="273" t="s">
        <v>586</v>
      </c>
      <c r="H95" s="273" t="s">
        <v>105</v>
      </c>
      <c r="I95" s="227" t="s">
        <v>587</v>
      </c>
      <c r="J95" s="227" t="s">
        <v>588</v>
      </c>
      <c r="K95" s="227">
        <v>2</v>
      </c>
      <c r="L95" s="227" t="s">
        <v>27</v>
      </c>
      <c r="M95" s="227" t="s">
        <v>581</v>
      </c>
      <c r="N95" s="273" t="s">
        <v>589</v>
      </c>
      <c r="O95" s="274">
        <v>1</v>
      </c>
      <c r="P95" s="271">
        <v>43252</v>
      </c>
      <c r="Q95" s="271">
        <v>43465</v>
      </c>
      <c r="R95" s="227" t="s">
        <v>46</v>
      </c>
      <c r="S95" s="227" t="s">
        <v>74</v>
      </c>
      <c r="T95" s="227" t="s">
        <v>483</v>
      </c>
      <c r="U95" s="227" t="s">
        <v>167</v>
      </c>
      <c r="V95" s="216">
        <v>43343</v>
      </c>
      <c r="W95" s="255" t="s">
        <v>877</v>
      </c>
      <c r="X95" s="217">
        <v>0.5</v>
      </c>
      <c r="Y95" s="89"/>
      <c r="Z95" s="94"/>
      <c r="AA95" s="230" t="s">
        <v>847</v>
      </c>
      <c r="AB95" s="68" t="s">
        <v>855</v>
      </c>
      <c r="AC95" s="226">
        <v>43465</v>
      </c>
      <c r="AD95" s="93" t="s">
        <v>979</v>
      </c>
      <c r="AE95" s="59">
        <v>1</v>
      </c>
      <c r="AF95" s="405">
        <f t="shared" si="22"/>
        <v>0.5</v>
      </c>
      <c r="AG95" s="406">
        <f t="shared" si="23"/>
        <v>0.5</v>
      </c>
      <c r="AH95" s="89" t="str">
        <f t="shared" si="51"/>
        <v>EN PROCESO</v>
      </c>
      <c r="AI95" s="94" t="str">
        <f t="shared" si="52"/>
        <v>INCUMPLIDA</v>
      </c>
      <c r="AJ95" s="408" t="str">
        <f t="shared" si="47"/>
        <v>INCUMPLIDA</v>
      </c>
      <c r="AK95" s="233" t="s">
        <v>1098</v>
      </c>
      <c r="AL95" s="59" t="s">
        <v>896</v>
      </c>
      <c r="AM95" s="411" t="str">
        <f t="shared" si="40"/>
        <v>PENDIENTE</v>
      </c>
      <c r="AN95" s="59"/>
      <c r="AO95" s="60"/>
      <c r="AP95" s="92"/>
    </row>
    <row r="96" spans="1:42" ht="229.5" x14ac:dyDescent="0.15">
      <c r="A96" s="83">
        <v>88</v>
      </c>
      <c r="B96" s="271">
        <v>43231</v>
      </c>
      <c r="C96" s="227" t="s">
        <v>23</v>
      </c>
      <c r="D96" s="227" t="s">
        <v>577</v>
      </c>
      <c r="E96" s="271">
        <v>43231</v>
      </c>
      <c r="F96" s="272">
        <v>4</v>
      </c>
      <c r="G96" s="273" t="s">
        <v>590</v>
      </c>
      <c r="H96" s="273" t="s">
        <v>105</v>
      </c>
      <c r="I96" s="227" t="s">
        <v>591</v>
      </c>
      <c r="J96" s="227" t="s">
        <v>592</v>
      </c>
      <c r="K96" s="227">
        <v>2</v>
      </c>
      <c r="L96" s="227" t="s">
        <v>27</v>
      </c>
      <c r="M96" s="227" t="s">
        <v>581</v>
      </c>
      <c r="N96" s="273" t="s">
        <v>593</v>
      </c>
      <c r="O96" s="274">
        <v>1</v>
      </c>
      <c r="P96" s="271">
        <v>43252</v>
      </c>
      <c r="Q96" s="271">
        <v>43465</v>
      </c>
      <c r="R96" s="227" t="s">
        <v>46</v>
      </c>
      <c r="S96" s="227" t="s">
        <v>74</v>
      </c>
      <c r="T96" s="227" t="s">
        <v>483</v>
      </c>
      <c r="U96" s="227" t="s">
        <v>167</v>
      </c>
      <c r="V96" s="216">
        <v>43343</v>
      </c>
      <c r="W96" s="255" t="s">
        <v>877</v>
      </c>
      <c r="X96" s="217">
        <v>0.25</v>
      </c>
      <c r="Y96" s="89"/>
      <c r="Z96" s="94"/>
      <c r="AA96" s="230" t="s">
        <v>847</v>
      </c>
      <c r="AB96" s="68" t="s">
        <v>855</v>
      </c>
      <c r="AC96" s="226">
        <v>43465</v>
      </c>
      <c r="AD96" s="93" t="s">
        <v>979</v>
      </c>
      <c r="AE96" s="59">
        <v>1</v>
      </c>
      <c r="AF96" s="405">
        <f t="shared" si="22"/>
        <v>0.5</v>
      </c>
      <c r="AG96" s="406">
        <f t="shared" si="23"/>
        <v>0.5</v>
      </c>
      <c r="AH96" s="89" t="str">
        <f t="shared" si="51"/>
        <v>EN PROCESO</v>
      </c>
      <c r="AI96" s="94" t="str">
        <f t="shared" si="52"/>
        <v>INCUMPLIDA</v>
      </c>
      <c r="AJ96" s="408" t="str">
        <f t="shared" si="47"/>
        <v>INCUMPLIDA</v>
      </c>
      <c r="AK96" s="233" t="s">
        <v>1098</v>
      </c>
      <c r="AL96" s="59" t="s">
        <v>896</v>
      </c>
      <c r="AM96" s="411" t="str">
        <f t="shared" si="40"/>
        <v>PENDIENTE</v>
      </c>
      <c r="AN96" s="59"/>
      <c r="AO96" s="60"/>
      <c r="AP96" s="92"/>
    </row>
    <row r="97" spans="1:42" ht="127.5" x14ac:dyDescent="0.15">
      <c r="A97" s="83">
        <v>89</v>
      </c>
      <c r="B97" s="271">
        <v>43231</v>
      </c>
      <c r="C97" s="227" t="s">
        <v>23</v>
      </c>
      <c r="D97" s="227" t="s">
        <v>577</v>
      </c>
      <c r="E97" s="271">
        <v>43231</v>
      </c>
      <c r="F97" s="272">
        <v>5</v>
      </c>
      <c r="G97" s="273" t="s">
        <v>594</v>
      </c>
      <c r="H97" s="273" t="s">
        <v>105</v>
      </c>
      <c r="I97" s="227" t="s">
        <v>595</v>
      </c>
      <c r="J97" s="227" t="s">
        <v>969</v>
      </c>
      <c r="K97" s="227">
        <v>1</v>
      </c>
      <c r="L97" s="227" t="s">
        <v>27</v>
      </c>
      <c r="M97" s="227" t="s">
        <v>581</v>
      </c>
      <c r="N97" s="273" t="s">
        <v>596</v>
      </c>
      <c r="O97" s="274">
        <v>1</v>
      </c>
      <c r="P97" s="271">
        <v>43252</v>
      </c>
      <c r="Q97" s="271">
        <v>43465</v>
      </c>
      <c r="R97" s="227" t="s">
        <v>46</v>
      </c>
      <c r="S97" s="227" t="s">
        <v>74</v>
      </c>
      <c r="T97" s="227" t="s">
        <v>483</v>
      </c>
      <c r="U97" s="227" t="s">
        <v>167</v>
      </c>
      <c r="V97" s="216">
        <v>43343</v>
      </c>
      <c r="W97" s="246" t="s">
        <v>884</v>
      </c>
      <c r="X97" s="217">
        <v>0.5</v>
      </c>
      <c r="Y97" s="89"/>
      <c r="Z97" s="94"/>
      <c r="AA97" s="230" t="s">
        <v>847</v>
      </c>
      <c r="AB97" s="59" t="s">
        <v>855</v>
      </c>
      <c r="AC97" s="226">
        <v>43465</v>
      </c>
      <c r="AD97" s="93" t="s">
        <v>980</v>
      </c>
      <c r="AE97" s="59">
        <v>0.5</v>
      </c>
      <c r="AF97" s="405">
        <f t="shared" si="22"/>
        <v>0.5</v>
      </c>
      <c r="AG97" s="406">
        <f t="shared" si="23"/>
        <v>0.5</v>
      </c>
      <c r="AH97" s="89" t="str">
        <f t="shared" si="51"/>
        <v>EN PROCESO</v>
      </c>
      <c r="AI97" s="94" t="str">
        <f t="shared" si="52"/>
        <v>INCUMPLIDA</v>
      </c>
      <c r="AJ97" s="408" t="str">
        <f t="shared" si="47"/>
        <v>INCUMPLIDA</v>
      </c>
      <c r="AK97" s="233" t="s">
        <v>981</v>
      </c>
      <c r="AL97" s="59" t="s">
        <v>896</v>
      </c>
      <c r="AM97" s="411" t="str">
        <f t="shared" si="40"/>
        <v>PENDIENTE</v>
      </c>
      <c r="AN97" s="59"/>
      <c r="AO97" s="60"/>
      <c r="AP97" s="92"/>
    </row>
    <row r="98" spans="1:42" ht="229.5" x14ac:dyDescent="0.15">
      <c r="A98" s="83">
        <v>90</v>
      </c>
      <c r="B98" s="271">
        <v>43231</v>
      </c>
      <c r="C98" s="227" t="s">
        <v>23</v>
      </c>
      <c r="D98" s="227" t="s">
        <v>577</v>
      </c>
      <c r="E98" s="271">
        <v>43231</v>
      </c>
      <c r="F98" s="272">
        <v>6</v>
      </c>
      <c r="G98" s="273" t="s">
        <v>597</v>
      </c>
      <c r="H98" s="273" t="s">
        <v>105</v>
      </c>
      <c r="I98" s="227" t="s">
        <v>598</v>
      </c>
      <c r="J98" s="227" t="s">
        <v>599</v>
      </c>
      <c r="K98" s="227">
        <v>2</v>
      </c>
      <c r="L98" s="227" t="s">
        <v>27</v>
      </c>
      <c r="M98" s="227" t="s">
        <v>581</v>
      </c>
      <c r="N98" s="273" t="s">
        <v>600</v>
      </c>
      <c r="O98" s="274">
        <v>1</v>
      </c>
      <c r="P98" s="271">
        <v>43252</v>
      </c>
      <c r="Q98" s="271">
        <v>43465</v>
      </c>
      <c r="R98" s="227" t="s">
        <v>46</v>
      </c>
      <c r="S98" s="227" t="s">
        <v>74</v>
      </c>
      <c r="T98" s="227" t="s">
        <v>483</v>
      </c>
      <c r="U98" s="227" t="s">
        <v>167</v>
      </c>
      <c r="V98" s="216">
        <v>43343</v>
      </c>
      <c r="W98" s="255" t="s">
        <v>854</v>
      </c>
      <c r="X98" s="217">
        <v>0.25</v>
      </c>
      <c r="Y98" s="89"/>
      <c r="Z98" s="94"/>
      <c r="AA98" s="230" t="s">
        <v>847</v>
      </c>
      <c r="AB98" s="68" t="s">
        <v>855</v>
      </c>
      <c r="AC98" s="226">
        <v>43465</v>
      </c>
      <c r="AD98" s="93" t="s">
        <v>979</v>
      </c>
      <c r="AE98" s="59">
        <v>1</v>
      </c>
      <c r="AF98" s="405">
        <f t="shared" si="22"/>
        <v>0.5</v>
      </c>
      <c r="AG98" s="406">
        <f t="shared" si="23"/>
        <v>0.5</v>
      </c>
      <c r="AH98" s="89" t="str">
        <f t="shared" si="51"/>
        <v>EN PROCESO</v>
      </c>
      <c r="AI98" s="94" t="str">
        <f t="shared" si="52"/>
        <v>INCUMPLIDA</v>
      </c>
      <c r="AJ98" s="408" t="str">
        <f t="shared" si="47"/>
        <v>INCUMPLIDA</v>
      </c>
      <c r="AK98" s="233" t="s">
        <v>1098</v>
      </c>
      <c r="AL98" s="59" t="s">
        <v>896</v>
      </c>
      <c r="AM98" s="411" t="str">
        <f t="shared" si="40"/>
        <v>PENDIENTE</v>
      </c>
      <c r="AN98" s="59"/>
      <c r="AO98" s="60"/>
      <c r="AP98" s="92"/>
    </row>
    <row r="99" spans="1:42" ht="267.75" x14ac:dyDescent="0.15">
      <c r="A99" s="83">
        <v>91</v>
      </c>
      <c r="B99" s="271">
        <v>43231</v>
      </c>
      <c r="C99" s="227" t="s">
        <v>23</v>
      </c>
      <c r="D99" s="227" t="s">
        <v>577</v>
      </c>
      <c r="E99" s="271">
        <v>43231</v>
      </c>
      <c r="F99" s="272">
        <v>7</v>
      </c>
      <c r="G99" s="273" t="s">
        <v>601</v>
      </c>
      <c r="H99" s="273" t="s">
        <v>602</v>
      </c>
      <c r="I99" s="227" t="s">
        <v>826</v>
      </c>
      <c r="J99" s="227" t="s">
        <v>827</v>
      </c>
      <c r="K99" s="227">
        <v>3</v>
      </c>
      <c r="L99" s="227" t="s">
        <v>27</v>
      </c>
      <c r="M99" s="227" t="s">
        <v>581</v>
      </c>
      <c r="N99" s="273" t="s">
        <v>603</v>
      </c>
      <c r="O99" s="274">
        <v>1</v>
      </c>
      <c r="P99" s="271">
        <v>43252</v>
      </c>
      <c r="Q99" s="271">
        <v>43465</v>
      </c>
      <c r="R99" s="227" t="s">
        <v>46</v>
      </c>
      <c r="S99" s="227" t="s">
        <v>74</v>
      </c>
      <c r="T99" s="227" t="s">
        <v>483</v>
      </c>
      <c r="U99" s="227" t="s">
        <v>167</v>
      </c>
      <c r="V99" s="216">
        <v>43343</v>
      </c>
      <c r="W99" s="256" t="s">
        <v>887</v>
      </c>
      <c r="X99" s="217">
        <v>0.16700000000000001</v>
      </c>
      <c r="Y99" s="89"/>
      <c r="Z99" s="94"/>
      <c r="AA99" s="230" t="s">
        <v>847</v>
      </c>
      <c r="AB99" s="59" t="s">
        <v>855</v>
      </c>
      <c r="AC99" s="226">
        <v>43465</v>
      </c>
      <c r="AD99" s="93" t="s">
        <v>982</v>
      </c>
      <c r="AE99" s="59">
        <v>1</v>
      </c>
      <c r="AF99" s="405">
        <f t="shared" si="22"/>
        <v>0.33333333333333331</v>
      </c>
      <c r="AG99" s="406">
        <f t="shared" si="23"/>
        <v>0.33333333333333331</v>
      </c>
      <c r="AH99" s="89" t="str">
        <f t="shared" si="51"/>
        <v>EN PROCESO</v>
      </c>
      <c r="AI99" s="94" t="str">
        <f t="shared" si="52"/>
        <v>INCUMPLIDA</v>
      </c>
      <c r="AJ99" s="408" t="str">
        <f t="shared" si="47"/>
        <v>INCUMPLIDA</v>
      </c>
      <c r="AK99" s="93" t="s">
        <v>1225</v>
      </c>
      <c r="AL99" s="59" t="s">
        <v>896</v>
      </c>
      <c r="AM99" s="411" t="str">
        <f t="shared" si="40"/>
        <v>PENDIENTE</v>
      </c>
      <c r="AN99" s="59"/>
      <c r="AO99" s="60"/>
      <c r="AP99" s="92"/>
    </row>
    <row r="100" spans="1:42" ht="255" x14ac:dyDescent="0.15">
      <c r="A100" s="83">
        <v>92</v>
      </c>
      <c r="B100" s="271">
        <v>43231</v>
      </c>
      <c r="C100" s="227" t="s">
        <v>23</v>
      </c>
      <c r="D100" s="227" t="s">
        <v>577</v>
      </c>
      <c r="E100" s="271">
        <v>43231</v>
      </c>
      <c r="F100" s="272">
        <v>8</v>
      </c>
      <c r="G100" s="273" t="s">
        <v>604</v>
      </c>
      <c r="H100" s="273" t="s">
        <v>105</v>
      </c>
      <c r="I100" s="227" t="s">
        <v>605</v>
      </c>
      <c r="J100" s="227" t="s">
        <v>606</v>
      </c>
      <c r="K100" s="227">
        <v>2</v>
      </c>
      <c r="L100" s="227" t="s">
        <v>27</v>
      </c>
      <c r="M100" s="227" t="s">
        <v>581</v>
      </c>
      <c r="N100" s="273" t="s">
        <v>607</v>
      </c>
      <c r="O100" s="274">
        <v>1</v>
      </c>
      <c r="P100" s="271">
        <v>43252</v>
      </c>
      <c r="Q100" s="271">
        <v>43465</v>
      </c>
      <c r="R100" s="227" t="s">
        <v>46</v>
      </c>
      <c r="S100" s="227" t="s">
        <v>74</v>
      </c>
      <c r="T100" s="227" t="s">
        <v>483</v>
      </c>
      <c r="U100" s="227" t="s">
        <v>167</v>
      </c>
      <c r="V100" s="216">
        <v>43343</v>
      </c>
      <c r="W100" s="256" t="s">
        <v>891</v>
      </c>
      <c r="X100" s="217">
        <v>0.25</v>
      </c>
      <c r="Y100" s="89"/>
      <c r="Z100" s="94"/>
      <c r="AA100" s="230" t="s">
        <v>847</v>
      </c>
      <c r="AB100" s="59" t="s">
        <v>885</v>
      </c>
      <c r="AC100" s="226">
        <v>43465</v>
      </c>
      <c r="AD100" s="93" t="s">
        <v>983</v>
      </c>
      <c r="AE100" s="59">
        <v>1</v>
      </c>
      <c r="AF100" s="405">
        <f t="shared" si="22"/>
        <v>0.5</v>
      </c>
      <c r="AG100" s="406">
        <f t="shared" si="23"/>
        <v>0.5</v>
      </c>
      <c r="AH100" s="89" t="str">
        <f t="shared" si="51"/>
        <v>EN PROCESO</v>
      </c>
      <c r="AI100" s="94" t="str">
        <f t="shared" si="52"/>
        <v>INCUMPLIDA</v>
      </c>
      <c r="AJ100" s="408" t="str">
        <f t="shared" si="47"/>
        <v>INCUMPLIDA</v>
      </c>
      <c r="AK100" s="233" t="s">
        <v>1100</v>
      </c>
      <c r="AL100" s="59" t="s">
        <v>896</v>
      </c>
      <c r="AM100" s="411" t="str">
        <f t="shared" si="40"/>
        <v>PENDIENTE</v>
      </c>
      <c r="AN100" s="59"/>
      <c r="AO100" s="60"/>
      <c r="AP100" s="92"/>
    </row>
    <row r="101" spans="1:42" ht="255" x14ac:dyDescent="0.15">
      <c r="A101" s="83">
        <v>93</v>
      </c>
      <c r="B101" s="271">
        <v>43231</v>
      </c>
      <c r="C101" s="227" t="s">
        <v>23</v>
      </c>
      <c r="D101" s="227" t="s">
        <v>577</v>
      </c>
      <c r="E101" s="271">
        <v>43231</v>
      </c>
      <c r="F101" s="272">
        <v>9</v>
      </c>
      <c r="G101" s="273" t="s">
        <v>608</v>
      </c>
      <c r="H101" s="273" t="s">
        <v>105</v>
      </c>
      <c r="I101" s="228" t="s">
        <v>828</v>
      </c>
      <c r="J101" s="227" t="s">
        <v>606</v>
      </c>
      <c r="K101" s="227">
        <v>2</v>
      </c>
      <c r="L101" s="227" t="s">
        <v>27</v>
      </c>
      <c r="M101" s="227" t="s">
        <v>581</v>
      </c>
      <c r="N101" s="273" t="s">
        <v>607</v>
      </c>
      <c r="O101" s="274">
        <v>1</v>
      </c>
      <c r="P101" s="271">
        <v>43252</v>
      </c>
      <c r="Q101" s="271">
        <v>43465</v>
      </c>
      <c r="R101" s="227" t="s">
        <v>46</v>
      </c>
      <c r="S101" s="227" t="s">
        <v>74</v>
      </c>
      <c r="T101" s="227" t="s">
        <v>483</v>
      </c>
      <c r="U101" s="227" t="s">
        <v>167</v>
      </c>
      <c r="V101" s="216">
        <v>43343</v>
      </c>
      <c r="W101" s="256" t="s">
        <v>891</v>
      </c>
      <c r="X101" s="217">
        <v>0.25</v>
      </c>
      <c r="Y101" s="89"/>
      <c r="Z101" s="94"/>
      <c r="AA101" s="230" t="s">
        <v>847</v>
      </c>
      <c r="AB101" s="59" t="s">
        <v>855</v>
      </c>
      <c r="AC101" s="226">
        <v>43465</v>
      </c>
      <c r="AD101" s="93" t="s">
        <v>983</v>
      </c>
      <c r="AE101" s="59">
        <v>1</v>
      </c>
      <c r="AF101" s="405">
        <f t="shared" si="22"/>
        <v>0.5</v>
      </c>
      <c r="AG101" s="406">
        <f t="shared" si="23"/>
        <v>0.5</v>
      </c>
      <c r="AH101" s="89" t="str">
        <f t="shared" si="51"/>
        <v>EN PROCESO</v>
      </c>
      <c r="AI101" s="94" t="str">
        <f t="shared" si="52"/>
        <v>INCUMPLIDA</v>
      </c>
      <c r="AJ101" s="408" t="str">
        <f t="shared" si="47"/>
        <v>INCUMPLIDA</v>
      </c>
      <c r="AK101" s="233" t="s">
        <v>1100</v>
      </c>
      <c r="AL101" s="59" t="s">
        <v>896</v>
      </c>
      <c r="AM101" s="411" t="str">
        <f t="shared" si="40"/>
        <v>PENDIENTE</v>
      </c>
      <c r="AN101" s="59"/>
      <c r="AO101" s="60"/>
      <c r="AP101" s="92"/>
    </row>
    <row r="102" spans="1:42" ht="127.5" x14ac:dyDescent="0.15">
      <c r="A102" s="83">
        <v>94</v>
      </c>
      <c r="B102" s="271">
        <v>43231</v>
      </c>
      <c r="C102" s="227" t="s">
        <v>23</v>
      </c>
      <c r="D102" s="227" t="s">
        <v>577</v>
      </c>
      <c r="E102" s="271">
        <v>43231</v>
      </c>
      <c r="F102" s="272">
        <v>11</v>
      </c>
      <c r="G102" s="279" t="s">
        <v>609</v>
      </c>
      <c r="H102" s="273" t="s">
        <v>109</v>
      </c>
      <c r="I102" s="227" t="s">
        <v>610</v>
      </c>
      <c r="J102" s="228" t="s">
        <v>611</v>
      </c>
      <c r="K102" s="227">
        <v>1</v>
      </c>
      <c r="L102" s="227" t="s">
        <v>29</v>
      </c>
      <c r="M102" s="228" t="s">
        <v>612</v>
      </c>
      <c r="N102" s="273" t="s">
        <v>613</v>
      </c>
      <c r="O102" s="274">
        <v>1</v>
      </c>
      <c r="P102" s="271">
        <v>43252</v>
      </c>
      <c r="Q102" s="271">
        <v>43465</v>
      </c>
      <c r="R102" s="227" t="s">
        <v>614</v>
      </c>
      <c r="S102" s="227" t="s">
        <v>62</v>
      </c>
      <c r="T102" s="227" t="s">
        <v>615</v>
      </c>
      <c r="U102" s="227" t="s">
        <v>616</v>
      </c>
      <c r="V102" s="216">
        <v>43343</v>
      </c>
      <c r="W102" s="233" t="s">
        <v>895</v>
      </c>
      <c r="X102" s="217">
        <v>0.5</v>
      </c>
      <c r="Y102" s="89"/>
      <c r="Z102" s="94"/>
      <c r="AA102" s="230" t="s">
        <v>847</v>
      </c>
      <c r="AB102" s="59" t="s">
        <v>896</v>
      </c>
      <c r="AC102" s="226">
        <v>43465</v>
      </c>
      <c r="AD102" s="93" t="s">
        <v>1101</v>
      </c>
      <c r="AE102" s="59">
        <v>1</v>
      </c>
      <c r="AF102" s="405">
        <f t="shared" si="22"/>
        <v>1</v>
      </c>
      <c r="AG102" s="406">
        <f t="shared" si="23"/>
        <v>1</v>
      </c>
      <c r="AH102" s="89" t="str">
        <f>IF(AE102="","",IF(AC102&lt;=Q102,IF(AG102=0%,"SIN INICIAR",IF(AG102=100%,"TERMINADA",IF(AG102&gt;0%,"EN PROCESO",IF(AG102&lt;0%,"INCUMPLIDA"))))))</f>
        <v>TERMINADA</v>
      </c>
      <c r="AI102" s="94" t="str">
        <f>IF(AE102="","",IF(AC102&gt;=Q102,IF(AG102&lt;100%,"INCUMPLIDA",IF(AG102=100%,"TERMINADA EXTEMPORANEA"))))</f>
        <v>TERMINADA EXTEMPORANEA</v>
      </c>
      <c r="AJ102" s="408" t="str">
        <f>IF(AE102="","",IF(AC102&gt;Y102,AH102,IF(AC102&lt;=Y102,AI102)))</f>
        <v>TERMINADA</v>
      </c>
      <c r="AK102" s="233" t="s">
        <v>1103</v>
      </c>
      <c r="AL102" s="59" t="s">
        <v>896</v>
      </c>
      <c r="AM102" s="411" t="str">
        <f t="shared" si="40"/>
        <v>CUMPLIDA</v>
      </c>
      <c r="AN102" s="59" t="s">
        <v>1102</v>
      </c>
      <c r="AO102" s="60" t="s">
        <v>666</v>
      </c>
      <c r="AP102" s="60" t="s">
        <v>1104</v>
      </c>
    </row>
    <row r="103" spans="1:42" ht="102" x14ac:dyDescent="0.15">
      <c r="A103" s="83">
        <v>95</v>
      </c>
      <c r="B103" s="271">
        <v>43231</v>
      </c>
      <c r="C103" s="227" t="s">
        <v>23</v>
      </c>
      <c r="D103" s="227" t="s">
        <v>577</v>
      </c>
      <c r="E103" s="271">
        <v>43231</v>
      </c>
      <c r="F103" s="272">
        <v>12</v>
      </c>
      <c r="G103" s="279" t="s">
        <v>617</v>
      </c>
      <c r="H103" s="273" t="s">
        <v>112</v>
      </c>
      <c r="I103" s="227" t="s">
        <v>312</v>
      </c>
      <c r="J103" s="280" t="s">
        <v>1005</v>
      </c>
      <c r="K103" s="227">
        <v>2</v>
      </c>
      <c r="L103" s="227" t="s">
        <v>27</v>
      </c>
      <c r="M103" s="227" t="s">
        <v>581</v>
      </c>
      <c r="N103" s="273" t="s">
        <v>370</v>
      </c>
      <c r="O103" s="274">
        <v>1</v>
      </c>
      <c r="P103" s="271">
        <v>43252</v>
      </c>
      <c r="Q103" s="271">
        <v>43465</v>
      </c>
      <c r="R103" s="227" t="s">
        <v>491</v>
      </c>
      <c r="S103" s="227" t="s">
        <v>78</v>
      </c>
      <c r="T103" s="227" t="s">
        <v>618</v>
      </c>
      <c r="U103" s="227" t="s">
        <v>167</v>
      </c>
      <c r="V103" s="216">
        <v>43343</v>
      </c>
      <c r="W103" s="233" t="s">
        <v>898</v>
      </c>
      <c r="X103" s="217">
        <v>0</v>
      </c>
      <c r="Y103" s="89"/>
      <c r="Z103" s="94"/>
      <c r="AA103" s="230" t="s">
        <v>865</v>
      </c>
      <c r="AB103" s="59" t="s">
        <v>882</v>
      </c>
      <c r="AC103" s="226">
        <v>43465</v>
      </c>
      <c r="AD103" s="93" t="s">
        <v>1007</v>
      </c>
      <c r="AE103" s="59">
        <v>1</v>
      </c>
      <c r="AF103" s="405">
        <f t="shared" si="22"/>
        <v>0.5</v>
      </c>
      <c r="AG103" s="406">
        <f t="shared" si="23"/>
        <v>0.5</v>
      </c>
      <c r="AH103" s="89" t="str">
        <f>IF(AE103="","",IF(AC103&lt;=Q103,IF(AG103=0%,"SIN INICIAR",IF(AG103=100%,"TERMINADA",IF(AG103&gt;0%,"EN PROCESO",IF(AG103&lt;0%,"INCUMPLIDA"))))))</f>
        <v>EN PROCESO</v>
      </c>
      <c r="AI103" s="94" t="str">
        <f>IF(AE103="","",IF(AC103&gt;=Q103,IF(AG103&lt;100%,"INCUMPLIDA",IF(AG103=100%,"TERMINADA EXTEMPORANEA"))))</f>
        <v>INCUMPLIDA</v>
      </c>
      <c r="AJ103" s="408" t="str">
        <f t="shared" si="47"/>
        <v>INCUMPLIDA</v>
      </c>
      <c r="AK103" s="93" t="s">
        <v>1226</v>
      </c>
      <c r="AL103" s="59" t="s">
        <v>1006</v>
      </c>
      <c r="AM103" s="411" t="str">
        <f t="shared" si="40"/>
        <v>PENDIENTE</v>
      </c>
      <c r="AN103" s="59"/>
      <c r="AO103" s="60"/>
      <c r="AP103" s="92"/>
    </row>
    <row r="104" spans="1:42" ht="140.25" x14ac:dyDescent="0.15">
      <c r="A104" s="83">
        <v>96</v>
      </c>
      <c r="B104" s="271">
        <v>43231</v>
      </c>
      <c r="C104" s="227" t="s">
        <v>23</v>
      </c>
      <c r="D104" s="227" t="s">
        <v>577</v>
      </c>
      <c r="E104" s="271">
        <v>43231</v>
      </c>
      <c r="F104" s="272">
        <v>13</v>
      </c>
      <c r="G104" s="279" t="s">
        <v>619</v>
      </c>
      <c r="H104" s="273" t="s">
        <v>111</v>
      </c>
      <c r="I104" s="227" t="s">
        <v>650</v>
      </c>
      <c r="J104" s="227" t="s">
        <v>651</v>
      </c>
      <c r="K104" s="227">
        <v>1</v>
      </c>
      <c r="L104" s="227" t="s">
        <v>27</v>
      </c>
      <c r="M104" s="227" t="s">
        <v>652</v>
      </c>
      <c r="N104" s="273" t="s">
        <v>653</v>
      </c>
      <c r="O104" s="274">
        <v>1</v>
      </c>
      <c r="P104" s="271">
        <v>43281</v>
      </c>
      <c r="Q104" s="271">
        <v>43465</v>
      </c>
      <c r="R104" s="227" t="s">
        <v>63</v>
      </c>
      <c r="S104" s="227" t="s">
        <v>654</v>
      </c>
      <c r="T104" s="227" t="s">
        <v>829</v>
      </c>
      <c r="U104" s="227" t="s">
        <v>167</v>
      </c>
      <c r="V104" s="252">
        <v>43343</v>
      </c>
      <c r="W104" s="248" t="s">
        <v>899</v>
      </c>
      <c r="X104" s="217">
        <v>0.5</v>
      </c>
      <c r="Y104" s="89"/>
      <c r="Z104" s="94"/>
      <c r="AA104" s="230" t="s">
        <v>847</v>
      </c>
      <c r="AB104" s="59" t="s">
        <v>855</v>
      </c>
      <c r="AC104" s="226">
        <v>43465</v>
      </c>
      <c r="AD104" s="93" t="s">
        <v>1083</v>
      </c>
      <c r="AE104" s="59">
        <v>1</v>
      </c>
      <c r="AF104" s="405">
        <f t="shared" si="22"/>
        <v>1</v>
      </c>
      <c r="AG104" s="406">
        <f t="shared" si="23"/>
        <v>1</v>
      </c>
      <c r="AH104" s="89" t="str">
        <f>IF(AE104="","",IF(AC104&gt;=Q104,IF(AG104=0%,"SIN INICIAR",IF(AG104=100%,"TERMINADA",IF(AG104&gt;0%,"EN PROCESO",IF(AG104&lt;0%,"INCUMPLIDA"))))))</f>
        <v>TERMINADA</v>
      </c>
      <c r="AI104" s="94" t="str">
        <f t="shared" ref="AI104" si="53">IF(AE104="","",IF(AC104&gt;=Q104,IF(AG104&lt;100%,"INCUMPLIDA",IF(AG104=100%,"TERMINADA EXTEMPORANEA"))))</f>
        <v>TERMINADA EXTEMPORANEA</v>
      </c>
      <c r="AJ104" s="408" t="str">
        <f>IF(AE104="","",IF(AC104&gt;=Y104,AH104,IF(AC104&lt;=Y104,AI104)))</f>
        <v>TERMINADA</v>
      </c>
      <c r="AK104" s="93" t="s">
        <v>1084</v>
      </c>
      <c r="AL104" s="59" t="s">
        <v>853</v>
      </c>
      <c r="AM104" s="411" t="str">
        <f t="shared" si="40"/>
        <v>CUMPLIDA</v>
      </c>
      <c r="AN104" s="59" t="s">
        <v>1085</v>
      </c>
      <c r="AO104" s="60" t="s">
        <v>666</v>
      </c>
      <c r="AP104" s="60" t="s">
        <v>853</v>
      </c>
    </row>
    <row r="105" spans="1:42" ht="114.75" x14ac:dyDescent="0.15">
      <c r="A105" s="83">
        <v>97</v>
      </c>
      <c r="B105" s="271">
        <v>43231</v>
      </c>
      <c r="C105" s="227" t="s">
        <v>23</v>
      </c>
      <c r="D105" s="227" t="s">
        <v>577</v>
      </c>
      <c r="E105" s="271">
        <v>43231</v>
      </c>
      <c r="F105" s="272">
        <v>14</v>
      </c>
      <c r="G105" s="279" t="s">
        <v>620</v>
      </c>
      <c r="H105" s="273" t="s">
        <v>621</v>
      </c>
      <c r="I105" s="227" t="s">
        <v>622</v>
      </c>
      <c r="J105" s="227" t="s">
        <v>623</v>
      </c>
      <c r="K105" s="227">
        <v>3</v>
      </c>
      <c r="L105" s="273" t="s">
        <v>59</v>
      </c>
      <c r="M105" s="227" t="s">
        <v>581</v>
      </c>
      <c r="N105" s="273" t="s">
        <v>624</v>
      </c>
      <c r="O105" s="275">
        <v>1</v>
      </c>
      <c r="P105" s="271">
        <v>43252</v>
      </c>
      <c r="Q105" s="271">
        <v>43465</v>
      </c>
      <c r="R105" s="318" t="s">
        <v>84</v>
      </c>
      <c r="S105" s="227" t="s">
        <v>90</v>
      </c>
      <c r="T105" s="227" t="s">
        <v>66</v>
      </c>
      <c r="U105" s="227" t="s">
        <v>466</v>
      </c>
      <c r="V105" s="226">
        <v>43343</v>
      </c>
      <c r="W105" s="93" t="s">
        <v>973</v>
      </c>
      <c r="X105" s="217">
        <v>0</v>
      </c>
      <c r="Y105" s="89"/>
      <c r="Z105" s="94"/>
      <c r="AA105" s="230" t="s">
        <v>865</v>
      </c>
      <c r="AB105" s="59" t="s">
        <v>881</v>
      </c>
      <c r="AC105" s="226">
        <v>43465</v>
      </c>
      <c r="AD105" s="93" t="s">
        <v>984</v>
      </c>
      <c r="AE105" s="59">
        <v>0</v>
      </c>
      <c r="AF105" s="232">
        <f t="shared" si="22"/>
        <v>0</v>
      </c>
      <c r="AG105" s="217">
        <f t="shared" si="23"/>
        <v>0</v>
      </c>
      <c r="AH105" s="89" t="str">
        <f>IF(AE105="","",IF(AC105&lt;=Q105,IF(AG105=0%,"SIN INICIAR",IF(AG105=100%,"TERMINADA",IF(AG105&gt;0%,"EN PROCESO",IF(AG105&lt;0%,"INCUMPLIDA"))))))</f>
        <v>SIN INICIAR</v>
      </c>
      <c r="AI105" s="94" t="str">
        <f>IF(AE105="","",IF(AC105&gt;=Q105,IF(AG105&lt;100%,"INCUMPLIDA",IF(AG105=100%,"TERMINADA EXTEMPORANEA"))))</f>
        <v>INCUMPLIDA</v>
      </c>
      <c r="AJ105" s="241" t="str">
        <f t="shared" si="47"/>
        <v>INCUMPLIDA</v>
      </c>
      <c r="AK105" s="233" t="s">
        <v>1269</v>
      </c>
      <c r="AL105" s="59" t="s">
        <v>853</v>
      </c>
      <c r="AM105" s="59" t="str">
        <f t="shared" si="40"/>
        <v>PENDIENTE</v>
      </c>
      <c r="AN105" s="59"/>
      <c r="AO105" s="60"/>
      <c r="AP105" s="92"/>
    </row>
    <row r="106" spans="1:42" ht="153" x14ac:dyDescent="0.15">
      <c r="A106" s="83">
        <v>98</v>
      </c>
      <c r="B106" s="271">
        <v>43231</v>
      </c>
      <c r="C106" s="227" t="s">
        <v>23</v>
      </c>
      <c r="D106" s="227" t="s">
        <v>577</v>
      </c>
      <c r="E106" s="271">
        <v>43231</v>
      </c>
      <c r="F106" s="272">
        <v>15</v>
      </c>
      <c r="G106" s="273" t="s">
        <v>625</v>
      </c>
      <c r="H106" s="273" t="s">
        <v>105</v>
      </c>
      <c r="I106" s="227" t="s">
        <v>626</v>
      </c>
      <c r="J106" s="227" t="s">
        <v>627</v>
      </c>
      <c r="K106" s="227">
        <v>2</v>
      </c>
      <c r="L106" s="273" t="s">
        <v>59</v>
      </c>
      <c r="M106" s="227" t="s">
        <v>581</v>
      </c>
      <c r="N106" s="273" t="s">
        <v>830</v>
      </c>
      <c r="O106" s="275">
        <v>1</v>
      </c>
      <c r="P106" s="271">
        <v>43252</v>
      </c>
      <c r="Q106" s="271">
        <v>43465</v>
      </c>
      <c r="R106" s="227" t="s">
        <v>46</v>
      </c>
      <c r="S106" s="227" t="s">
        <v>74</v>
      </c>
      <c r="T106" s="227" t="s">
        <v>483</v>
      </c>
      <c r="U106" s="227" t="s">
        <v>167</v>
      </c>
      <c r="V106" s="226">
        <v>43343</v>
      </c>
      <c r="W106" s="247" t="s">
        <v>900</v>
      </c>
      <c r="X106" s="217">
        <v>0.25</v>
      </c>
      <c r="Y106" s="89"/>
      <c r="Z106" s="94"/>
      <c r="AA106" s="230" t="s">
        <v>847</v>
      </c>
      <c r="AB106" s="59" t="s">
        <v>885</v>
      </c>
      <c r="AC106" s="226">
        <v>43465</v>
      </c>
      <c r="AD106" s="93" t="s">
        <v>984</v>
      </c>
      <c r="AE106" s="59">
        <v>0.5</v>
      </c>
      <c r="AF106" s="405">
        <f t="shared" si="22"/>
        <v>0.25</v>
      </c>
      <c r="AG106" s="406">
        <f t="shared" si="23"/>
        <v>0.25</v>
      </c>
      <c r="AH106" s="89" t="str">
        <f t="shared" ref="AH106:AH108" si="54">IF(AE106="","",IF(AC106&lt;=Q106,IF(AG106=0%,"SIN INICIAR",IF(AG106=100%,"TERMINADA",IF(AG106&gt;0%,"EN PROCESO",IF(AG106&lt;0%,"INCUMPLIDA"))))))</f>
        <v>EN PROCESO</v>
      </c>
      <c r="AI106" s="94" t="str">
        <f t="shared" ref="AI106:AI108" si="55">IF(AE106="","",IF(AC106&gt;=Q106,IF(AG106&lt;100%,"INCUMPLIDA",IF(AG106=100%,"TERMINADA EXTEMPORANEA"))))</f>
        <v>INCUMPLIDA</v>
      </c>
      <c r="AJ106" s="408" t="str">
        <f t="shared" si="47"/>
        <v>INCUMPLIDA</v>
      </c>
      <c r="AK106" s="233" t="s">
        <v>985</v>
      </c>
      <c r="AL106" s="59" t="s">
        <v>896</v>
      </c>
      <c r="AM106" s="411" t="str">
        <f t="shared" ref="AM106:AM112" si="56">IF(G106="","",IF(OR(X106=100%,AG106=100%),"CUMPLIDA","PENDIENTE"))</f>
        <v>PENDIENTE</v>
      </c>
      <c r="AN106" s="59"/>
      <c r="AO106" s="60"/>
      <c r="AP106" s="92"/>
    </row>
    <row r="107" spans="1:42" ht="216.75" x14ac:dyDescent="0.15">
      <c r="A107" s="83">
        <v>99</v>
      </c>
      <c r="B107" s="271">
        <v>43231</v>
      </c>
      <c r="C107" s="227" t="s">
        <v>23</v>
      </c>
      <c r="D107" s="227" t="s">
        <v>577</v>
      </c>
      <c r="E107" s="271">
        <v>43231</v>
      </c>
      <c r="F107" s="272">
        <v>16</v>
      </c>
      <c r="G107" s="273" t="s">
        <v>628</v>
      </c>
      <c r="H107" s="273" t="s">
        <v>105</v>
      </c>
      <c r="I107" s="227" t="s">
        <v>629</v>
      </c>
      <c r="J107" s="227" t="s">
        <v>630</v>
      </c>
      <c r="K107" s="227">
        <v>2</v>
      </c>
      <c r="L107" s="273" t="s">
        <v>59</v>
      </c>
      <c r="M107" s="227" t="s">
        <v>581</v>
      </c>
      <c r="N107" s="273" t="s">
        <v>631</v>
      </c>
      <c r="O107" s="275">
        <v>1</v>
      </c>
      <c r="P107" s="271">
        <v>43252</v>
      </c>
      <c r="Q107" s="271">
        <v>43465</v>
      </c>
      <c r="R107" s="227" t="s">
        <v>46</v>
      </c>
      <c r="S107" s="227" t="s">
        <v>74</v>
      </c>
      <c r="T107" s="227" t="s">
        <v>483</v>
      </c>
      <c r="U107" s="227" t="s">
        <v>167</v>
      </c>
      <c r="V107" s="226">
        <v>43343</v>
      </c>
      <c r="W107" s="247" t="s">
        <v>902</v>
      </c>
      <c r="X107" s="217">
        <v>0.25</v>
      </c>
      <c r="Y107" s="89"/>
      <c r="Z107" s="94"/>
      <c r="AA107" s="230" t="s">
        <v>847</v>
      </c>
      <c r="AB107" s="59" t="s">
        <v>855</v>
      </c>
      <c r="AC107" s="226">
        <v>43465</v>
      </c>
      <c r="AD107" s="93" t="s">
        <v>986</v>
      </c>
      <c r="AE107" s="59">
        <v>1</v>
      </c>
      <c r="AF107" s="405">
        <f t="shared" ref="AF107:AF111" si="57">IF(AE107="","",IF(OR($K107=0,$K107="",AC107=""),"",AE107/$K107))</f>
        <v>0.5</v>
      </c>
      <c r="AG107" s="406">
        <f t="shared" ref="AG107:AG111" si="58">IF(OR($O107="",AF107=""),"",IF(OR($O107=0,AF107=0),0,IF((AF107*100%)/$O107&gt;100%,100%,(AF107*100%)/$O107)))</f>
        <v>0.5</v>
      </c>
      <c r="AH107" s="89" t="str">
        <f t="shared" si="54"/>
        <v>EN PROCESO</v>
      </c>
      <c r="AI107" s="94" t="str">
        <f t="shared" si="55"/>
        <v>INCUMPLIDA</v>
      </c>
      <c r="AJ107" s="408" t="str">
        <f t="shared" si="47"/>
        <v>INCUMPLIDA</v>
      </c>
      <c r="AK107" s="233" t="s">
        <v>987</v>
      </c>
      <c r="AL107" s="59" t="s">
        <v>896</v>
      </c>
      <c r="AM107" s="411" t="str">
        <f t="shared" si="56"/>
        <v>PENDIENTE</v>
      </c>
      <c r="AN107" s="59"/>
      <c r="AO107" s="60"/>
      <c r="AP107" s="92"/>
    </row>
    <row r="108" spans="1:42" ht="280.5" x14ac:dyDescent="0.15">
      <c r="A108" s="83">
        <v>100</v>
      </c>
      <c r="B108" s="271">
        <v>43231</v>
      </c>
      <c r="C108" s="227" t="s">
        <v>23</v>
      </c>
      <c r="D108" s="227" t="s">
        <v>577</v>
      </c>
      <c r="E108" s="271">
        <v>43231</v>
      </c>
      <c r="F108" s="272">
        <v>17</v>
      </c>
      <c r="G108" s="277" t="s">
        <v>632</v>
      </c>
      <c r="H108" s="273" t="s">
        <v>105</v>
      </c>
      <c r="I108" s="227" t="s">
        <v>633</v>
      </c>
      <c r="J108" s="227" t="s">
        <v>634</v>
      </c>
      <c r="K108" s="227">
        <v>5</v>
      </c>
      <c r="L108" s="227" t="s">
        <v>27</v>
      </c>
      <c r="M108" s="227" t="s">
        <v>581</v>
      </c>
      <c r="N108" s="273" t="s">
        <v>635</v>
      </c>
      <c r="O108" s="275">
        <v>1</v>
      </c>
      <c r="P108" s="271">
        <v>43252</v>
      </c>
      <c r="Q108" s="271">
        <v>43465</v>
      </c>
      <c r="R108" s="227" t="s">
        <v>46</v>
      </c>
      <c r="S108" s="227" t="s">
        <v>74</v>
      </c>
      <c r="T108" s="227" t="s">
        <v>483</v>
      </c>
      <c r="U108" s="227" t="s">
        <v>167</v>
      </c>
      <c r="V108" s="216">
        <v>43343</v>
      </c>
      <c r="W108" s="247" t="s">
        <v>904</v>
      </c>
      <c r="X108" s="217">
        <v>0</v>
      </c>
      <c r="Y108" s="89"/>
      <c r="Z108" s="94"/>
      <c r="AA108" s="230" t="s">
        <v>865</v>
      </c>
      <c r="AB108" s="59" t="s">
        <v>885</v>
      </c>
      <c r="AC108" s="226">
        <v>43465</v>
      </c>
      <c r="AD108" s="93" t="s">
        <v>988</v>
      </c>
      <c r="AE108" s="59">
        <v>2</v>
      </c>
      <c r="AF108" s="405">
        <f t="shared" si="57"/>
        <v>0.4</v>
      </c>
      <c r="AG108" s="406">
        <f t="shared" si="58"/>
        <v>0.4</v>
      </c>
      <c r="AH108" s="89" t="str">
        <f t="shared" si="54"/>
        <v>EN PROCESO</v>
      </c>
      <c r="AI108" s="94" t="str">
        <f t="shared" si="55"/>
        <v>INCUMPLIDA</v>
      </c>
      <c r="AJ108" s="408" t="str">
        <f t="shared" si="47"/>
        <v>INCUMPLIDA</v>
      </c>
      <c r="AK108" s="93" t="s">
        <v>993</v>
      </c>
      <c r="AL108" s="59" t="s">
        <v>896</v>
      </c>
      <c r="AM108" s="411" t="str">
        <f t="shared" si="56"/>
        <v>PENDIENTE</v>
      </c>
      <c r="AN108" s="59"/>
      <c r="AO108" s="60"/>
      <c r="AP108" s="92"/>
    </row>
    <row r="109" spans="1:42" ht="123.75" x14ac:dyDescent="0.15">
      <c r="A109" s="83">
        <v>101</v>
      </c>
      <c r="B109" s="271">
        <v>43231</v>
      </c>
      <c r="C109" s="227" t="s">
        <v>23</v>
      </c>
      <c r="D109" s="227" t="s">
        <v>577</v>
      </c>
      <c r="E109" s="271">
        <v>43231</v>
      </c>
      <c r="F109" s="272">
        <v>18</v>
      </c>
      <c r="G109" s="279" t="s">
        <v>636</v>
      </c>
      <c r="H109" s="273" t="s">
        <v>637</v>
      </c>
      <c r="I109" s="83" t="s">
        <v>638</v>
      </c>
      <c r="J109" s="83" t="s">
        <v>639</v>
      </c>
      <c r="K109" s="83">
        <v>1</v>
      </c>
      <c r="L109" s="227" t="s">
        <v>640</v>
      </c>
      <c r="M109" s="83" t="s">
        <v>641</v>
      </c>
      <c r="N109" s="231" t="s">
        <v>642</v>
      </c>
      <c r="O109" s="249">
        <v>1</v>
      </c>
      <c r="P109" s="271">
        <v>43252</v>
      </c>
      <c r="Q109" s="271">
        <v>43465</v>
      </c>
      <c r="R109" s="83" t="s">
        <v>643</v>
      </c>
      <c r="S109" s="83" t="s">
        <v>644</v>
      </c>
      <c r="T109" s="83" t="s">
        <v>644</v>
      </c>
      <c r="U109" s="227" t="s">
        <v>167</v>
      </c>
      <c r="V109" s="216">
        <v>43343</v>
      </c>
      <c r="W109" s="93" t="s">
        <v>906</v>
      </c>
      <c r="X109" s="217">
        <v>0.5</v>
      </c>
      <c r="Y109" s="89"/>
      <c r="Z109" s="94"/>
      <c r="AA109" s="230" t="s">
        <v>847</v>
      </c>
      <c r="AB109" s="59" t="s">
        <v>881</v>
      </c>
      <c r="AC109" s="226">
        <v>43465</v>
      </c>
      <c r="AD109" s="93" t="s">
        <v>1127</v>
      </c>
      <c r="AE109" s="59">
        <v>1</v>
      </c>
      <c r="AF109" s="405">
        <f t="shared" si="57"/>
        <v>1</v>
      </c>
      <c r="AG109" s="406">
        <f t="shared" si="58"/>
        <v>1</v>
      </c>
      <c r="AH109" s="89" t="str">
        <f t="shared" ref="AH109" si="59">IF(AE109="","",IF(AC109&lt;=Q109,IF(AG109=0%,"SIN INICIAR",IF(AG109=100%,"TERMINADA",IF(AG109&gt;0%,"EN PROCESO",IF(AG109&lt;0%,"INCUMPLIDA"))))))</f>
        <v>TERMINADA</v>
      </c>
      <c r="AI109" s="94" t="str">
        <f t="shared" ref="AI109" si="60">IF(AE109="","",IF(AC109&gt;=Q109,IF(AG109&lt;100%,"INCUMPLIDA",IF(AG109=100%,"TERMINADA EXTEMPORANEA"))))</f>
        <v>TERMINADA EXTEMPORANEA</v>
      </c>
      <c r="AJ109" s="408" t="str">
        <f t="shared" ref="AJ109" si="61">IF(AE109="","",IF(AC109&lt;=Y109,AH109,IF(AC109&gt;=Y109,AI109)))</f>
        <v>TERMINADA EXTEMPORANEA</v>
      </c>
      <c r="AK109" s="93" t="s">
        <v>1227</v>
      </c>
      <c r="AL109" s="59" t="s">
        <v>881</v>
      </c>
      <c r="AM109" s="411" t="str">
        <f t="shared" si="56"/>
        <v>CUMPLIDA</v>
      </c>
      <c r="AN109" s="59" t="s">
        <v>1166</v>
      </c>
      <c r="AO109" s="60" t="s">
        <v>666</v>
      </c>
      <c r="AP109" s="60" t="s">
        <v>881</v>
      </c>
    </row>
    <row r="110" spans="1:42" ht="76.5" x14ac:dyDescent="0.15">
      <c r="A110" s="83">
        <v>102</v>
      </c>
      <c r="B110" s="271">
        <v>43231</v>
      </c>
      <c r="C110" s="227" t="s">
        <v>23</v>
      </c>
      <c r="D110" s="227" t="s">
        <v>577</v>
      </c>
      <c r="E110" s="271">
        <v>43231</v>
      </c>
      <c r="F110" s="272">
        <v>19</v>
      </c>
      <c r="G110" s="279" t="s">
        <v>645</v>
      </c>
      <c r="H110" s="273" t="s">
        <v>112</v>
      </c>
      <c r="I110" s="83" t="s">
        <v>312</v>
      </c>
      <c r="J110" s="83" t="s">
        <v>646</v>
      </c>
      <c r="K110" s="227">
        <v>1</v>
      </c>
      <c r="L110" s="227" t="s">
        <v>27</v>
      </c>
      <c r="M110" s="227" t="s">
        <v>581</v>
      </c>
      <c r="N110" s="231" t="s">
        <v>370</v>
      </c>
      <c r="O110" s="274">
        <v>1</v>
      </c>
      <c r="P110" s="271">
        <v>43252</v>
      </c>
      <c r="Q110" s="271">
        <v>43465</v>
      </c>
      <c r="R110" s="227" t="s">
        <v>491</v>
      </c>
      <c r="S110" s="227" t="s">
        <v>78</v>
      </c>
      <c r="T110" s="227" t="s">
        <v>618</v>
      </c>
      <c r="U110" s="227" t="s">
        <v>167</v>
      </c>
      <c r="V110" s="216">
        <v>43343</v>
      </c>
      <c r="W110" s="233" t="s">
        <v>898</v>
      </c>
      <c r="X110" s="217">
        <v>0</v>
      </c>
      <c r="Y110" s="89"/>
      <c r="Z110" s="94"/>
      <c r="AA110" s="230" t="s">
        <v>865</v>
      </c>
      <c r="AB110" s="59" t="s">
        <v>882</v>
      </c>
      <c r="AC110" s="226">
        <v>43465</v>
      </c>
      <c r="AD110" s="240" t="s">
        <v>1011</v>
      </c>
      <c r="AE110" s="59">
        <v>0.5</v>
      </c>
      <c r="AF110" s="405">
        <f t="shared" si="57"/>
        <v>0.5</v>
      </c>
      <c r="AG110" s="406">
        <f t="shared" si="58"/>
        <v>0.5</v>
      </c>
      <c r="AH110" s="89" t="str">
        <f t="shared" ref="AH110:AH111" si="62">IF(AE110="","",IF(AC110&lt;=Q110,IF(AG110=0%,"SIN INICIAR",IF(AG110=100%,"TERMINADA",IF(AG110&gt;0%,"EN PROCESO",IF(AG110&lt;0%,"INCUMPLIDA"))))))</f>
        <v>EN PROCESO</v>
      </c>
      <c r="AI110" s="94" t="str">
        <f t="shared" ref="AI110:AI111" si="63">IF(AE110="","",IF(AC110&gt;=Q110,IF(AG110&lt;100%,"INCUMPLIDA",IF(AG110=100%,"TERMINADA EXTEMPORANEA"))))</f>
        <v>INCUMPLIDA</v>
      </c>
      <c r="AJ110" s="408" t="str">
        <f t="shared" si="47"/>
        <v>INCUMPLIDA</v>
      </c>
      <c r="AK110" s="233" t="s">
        <v>1228</v>
      </c>
      <c r="AL110" s="59" t="s">
        <v>1006</v>
      </c>
      <c r="AM110" s="411" t="str">
        <f t="shared" si="56"/>
        <v>PENDIENTE</v>
      </c>
      <c r="AN110" s="59"/>
      <c r="AO110" s="60"/>
      <c r="AP110" s="60"/>
    </row>
    <row r="111" spans="1:42" ht="89.25" x14ac:dyDescent="0.15">
      <c r="A111" s="83">
        <v>103</v>
      </c>
      <c r="B111" s="271">
        <v>43231</v>
      </c>
      <c r="C111" s="227" t="s">
        <v>23</v>
      </c>
      <c r="D111" s="227" t="s">
        <v>577</v>
      </c>
      <c r="E111" s="271">
        <v>43231</v>
      </c>
      <c r="F111" s="272">
        <v>20</v>
      </c>
      <c r="G111" s="279" t="s">
        <v>647</v>
      </c>
      <c r="H111" s="273" t="s">
        <v>112</v>
      </c>
      <c r="I111" s="227" t="s">
        <v>648</v>
      </c>
      <c r="J111" s="227" t="s">
        <v>831</v>
      </c>
      <c r="K111" s="227">
        <v>1</v>
      </c>
      <c r="L111" s="227" t="s">
        <v>27</v>
      </c>
      <c r="M111" s="227" t="s">
        <v>581</v>
      </c>
      <c r="N111" s="273" t="s">
        <v>649</v>
      </c>
      <c r="O111" s="274">
        <v>1</v>
      </c>
      <c r="P111" s="271">
        <v>43252</v>
      </c>
      <c r="Q111" s="271">
        <v>43555</v>
      </c>
      <c r="R111" s="227" t="s">
        <v>491</v>
      </c>
      <c r="S111" s="227" t="s">
        <v>78</v>
      </c>
      <c r="T111" s="227" t="s">
        <v>618</v>
      </c>
      <c r="U111" s="227" t="s">
        <v>167</v>
      </c>
      <c r="V111" s="226">
        <v>43343</v>
      </c>
      <c r="W111" s="233" t="s">
        <v>898</v>
      </c>
      <c r="X111" s="217">
        <v>0</v>
      </c>
      <c r="Y111" s="89"/>
      <c r="Z111" s="94"/>
      <c r="AA111" s="230" t="s">
        <v>865</v>
      </c>
      <c r="AB111" s="59" t="s">
        <v>882</v>
      </c>
      <c r="AC111" s="226">
        <v>43465</v>
      </c>
      <c r="AD111" s="246" t="s">
        <v>1013</v>
      </c>
      <c r="AE111" s="59">
        <v>0.5</v>
      </c>
      <c r="AF111" s="405">
        <f t="shared" si="57"/>
        <v>0.5</v>
      </c>
      <c r="AG111" s="406">
        <f t="shared" si="58"/>
        <v>0.5</v>
      </c>
      <c r="AH111" s="89" t="str">
        <f t="shared" si="62"/>
        <v>EN PROCESO</v>
      </c>
      <c r="AI111" s="94" t="b">
        <f t="shared" si="63"/>
        <v>0</v>
      </c>
      <c r="AJ111" s="408" t="str">
        <f>IF(AE111="","",IF(AC111&gt;=Y111,AH111,IF(AC111&lt;=Y111,AI111)))</f>
        <v>EN PROCESO</v>
      </c>
      <c r="AK111" s="93" t="s">
        <v>1229</v>
      </c>
      <c r="AL111" s="59" t="s">
        <v>1006</v>
      </c>
      <c r="AM111" s="411" t="str">
        <f t="shared" si="56"/>
        <v>PENDIENTE</v>
      </c>
      <c r="AN111" s="59"/>
      <c r="AO111" s="60"/>
      <c r="AP111" s="92"/>
    </row>
    <row r="112" spans="1:42" ht="157.5" hidden="1" x14ac:dyDescent="0.2">
      <c r="A112" s="166">
        <v>104</v>
      </c>
      <c r="B112" s="63">
        <v>43312</v>
      </c>
      <c r="C112" s="64" t="s">
        <v>23</v>
      </c>
      <c r="D112" s="65" t="s">
        <v>832</v>
      </c>
      <c r="E112" s="63">
        <v>43312</v>
      </c>
      <c r="F112" s="87">
        <v>1</v>
      </c>
      <c r="G112" s="65" t="s">
        <v>795</v>
      </c>
      <c r="H112" s="73" t="s">
        <v>459</v>
      </c>
      <c r="I112" s="185" t="s">
        <v>810</v>
      </c>
      <c r="J112" s="186" t="s">
        <v>833</v>
      </c>
      <c r="K112" s="187">
        <v>3</v>
      </c>
      <c r="L112" s="319" t="s">
        <v>25</v>
      </c>
      <c r="M112" s="186" t="s">
        <v>307</v>
      </c>
      <c r="N112" s="78">
        <v>1</v>
      </c>
      <c r="O112" s="79">
        <v>1</v>
      </c>
      <c r="P112" s="320">
        <v>43344</v>
      </c>
      <c r="Q112" s="320">
        <v>43677</v>
      </c>
      <c r="R112" s="188" t="s">
        <v>85</v>
      </c>
      <c r="S112" s="186" t="s">
        <v>90</v>
      </c>
      <c r="T112" s="189" t="s">
        <v>66</v>
      </c>
      <c r="U112" s="321" t="s">
        <v>120</v>
      </c>
      <c r="V112" s="190"/>
      <c r="W112" s="192"/>
      <c r="X112" s="191"/>
      <c r="Y112" s="70"/>
      <c r="Z112" s="70"/>
      <c r="AA112" s="191"/>
      <c r="AB112" s="187"/>
      <c r="AC112" s="290"/>
      <c r="AD112" s="290"/>
      <c r="AE112" s="59"/>
      <c r="AF112" s="232" t="str">
        <f t="shared" ref="AF112:AF172" si="64">IF(AE112="","",IF(OR($K112=0,$K112="",AC112=""),"",AE112/$K112))</f>
        <v/>
      </c>
      <c r="AG112" s="217" t="str">
        <f t="shared" ref="AG112:AG172" si="65">IF(OR($O112="",AF112=""),"",IF(OR($O112=0,AF112=0),0,IF((AF112*100%)/$O112&gt;100%,100%,(AF112*100%)/$O112)))</f>
        <v/>
      </c>
      <c r="AH112" s="89" t="str">
        <f t="shared" ref="AH112:AH161" si="66">IF(AE112="","",IF(AC112&lt;=Q112,IF(AG112=0%,"SIN INICIAR",IF(AG112=100%,"TERMINADA",IF(AG112&gt;0%,"EN PROCESO",IF(AG112&lt;0%,"INCUMPLIDA"))))))</f>
        <v/>
      </c>
      <c r="AI112" s="94" t="str">
        <f t="shared" ref="AI112:AI161" si="67">IF(AE112="","",IF(AC112&gt;=Q112,IF(AG112&lt;100%,"INCUMPLIDA",IF(AG112=100%,"TERMINADA EXTEMPORANEA"))))</f>
        <v/>
      </c>
      <c r="AJ112" s="265" t="str">
        <f t="shared" ref="AJ112:AJ127" si="68">IF(AE112="","",IF(AC112&lt;=Y112,AH112,IF(AC112&gt;=Y112,AI112)))</f>
        <v/>
      </c>
      <c r="AK112" s="290"/>
      <c r="AL112" s="290"/>
      <c r="AM112" s="58" t="str">
        <f t="shared" si="56"/>
        <v>PENDIENTE</v>
      </c>
      <c r="AN112" s="290"/>
      <c r="AO112" s="290"/>
      <c r="AP112" s="290"/>
    </row>
    <row r="113" spans="1:42" ht="157.5" hidden="1" x14ac:dyDescent="0.2">
      <c r="A113" s="54">
        <v>105</v>
      </c>
      <c r="B113" s="63">
        <v>43312</v>
      </c>
      <c r="C113" s="64" t="s">
        <v>23</v>
      </c>
      <c r="D113" s="65" t="s">
        <v>832</v>
      </c>
      <c r="E113" s="63">
        <v>43312</v>
      </c>
      <c r="F113" s="87">
        <v>2</v>
      </c>
      <c r="G113" s="66" t="s">
        <v>796</v>
      </c>
      <c r="H113" s="73" t="s">
        <v>459</v>
      </c>
      <c r="I113" s="86" t="s">
        <v>810</v>
      </c>
      <c r="J113" s="83" t="s">
        <v>833</v>
      </c>
      <c r="K113" s="68">
        <v>3</v>
      </c>
      <c r="L113" s="262" t="s">
        <v>25</v>
      </c>
      <c r="M113" s="83" t="s">
        <v>307</v>
      </c>
      <c r="N113" s="80">
        <v>1</v>
      </c>
      <c r="O113" s="81">
        <v>1</v>
      </c>
      <c r="P113" s="289">
        <v>43344</v>
      </c>
      <c r="Q113" s="289">
        <v>43677</v>
      </c>
      <c r="R113" s="85" t="s">
        <v>85</v>
      </c>
      <c r="S113" s="83" t="s">
        <v>90</v>
      </c>
      <c r="T113" s="84" t="s">
        <v>66</v>
      </c>
      <c r="U113" s="322" t="s">
        <v>120</v>
      </c>
      <c r="V113" s="71"/>
      <c r="W113" s="69"/>
      <c r="X113" s="70"/>
      <c r="Y113" s="70"/>
      <c r="Z113" s="70"/>
      <c r="AA113" s="70"/>
      <c r="AB113" s="68"/>
      <c r="AC113" s="323"/>
      <c r="AD113" s="323"/>
      <c r="AE113" s="59"/>
      <c r="AF113" s="232" t="str">
        <f t="shared" si="64"/>
        <v/>
      </c>
      <c r="AG113" s="217" t="str">
        <f t="shared" si="65"/>
        <v/>
      </c>
      <c r="AH113" s="89" t="str">
        <f t="shared" si="66"/>
        <v/>
      </c>
      <c r="AI113" s="94" t="str">
        <f t="shared" si="67"/>
        <v/>
      </c>
      <c r="AJ113" s="265" t="str">
        <f t="shared" si="68"/>
        <v/>
      </c>
      <c r="AK113" s="323"/>
      <c r="AL113" s="323"/>
      <c r="AM113" s="58" t="str">
        <f t="shared" ref="AM113:AM172" si="69">IF(G113="","",IF(OR(X113=100%,AG113=100%),"CUMPLIDA","PENDIENTE"))</f>
        <v>PENDIENTE</v>
      </c>
      <c r="AN113" s="290"/>
      <c r="AO113" s="290"/>
      <c r="AP113" s="290"/>
    </row>
    <row r="114" spans="1:42" ht="45" hidden="1" x14ac:dyDescent="0.2">
      <c r="A114" s="98">
        <v>106</v>
      </c>
      <c r="B114" s="118">
        <v>43312</v>
      </c>
      <c r="C114" s="119" t="s">
        <v>23</v>
      </c>
      <c r="D114" s="120" t="s">
        <v>832</v>
      </c>
      <c r="E114" s="118">
        <v>43312</v>
      </c>
      <c r="F114" s="121">
        <v>3</v>
      </c>
      <c r="G114" s="122" t="s">
        <v>797</v>
      </c>
      <c r="H114" s="123" t="s">
        <v>459</v>
      </c>
      <c r="I114" s="124" t="s">
        <v>811</v>
      </c>
      <c r="J114" s="125" t="s">
        <v>834</v>
      </c>
      <c r="K114" s="126">
        <v>1</v>
      </c>
      <c r="L114" s="324" t="s">
        <v>25</v>
      </c>
      <c r="M114" s="125" t="s">
        <v>307</v>
      </c>
      <c r="N114" s="127">
        <v>1</v>
      </c>
      <c r="O114" s="128">
        <v>1</v>
      </c>
      <c r="P114" s="325">
        <v>43344</v>
      </c>
      <c r="Q114" s="325">
        <v>43646</v>
      </c>
      <c r="R114" s="129" t="s">
        <v>85</v>
      </c>
      <c r="S114" s="125" t="s">
        <v>90</v>
      </c>
      <c r="T114" s="130" t="s">
        <v>66</v>
      </c>
      <c r="U114" s="326" t="s">
        <v>120</v>
      </c>
      <c r="V114" s="131"/>
      <c r="W114" s="133"/>
      <c r="X114" s="132"/>
      <c r="Y114" s="70"/>
      <c r="Z114" s="70"/>
      <c r="AA114" s="132"/>
      <c r="AB114" s="132"/>
      <c r="AC114" s="327"/>
      <c r="AD114" s="327"/>
      <c r="AE114" s="59"/>
      <c r="AF114" s="232" t="str">
        <f t="shared" si="64"/>
        <v/>
      </c>
      <c r="AG114" s="217" t="str">
        <f t="shared" si="65"/>
        <v/>
      </c>
      <c r="AH114" s="89" t="str">
        <f t="shared" si="66"/>
        <v/>
      </c>
      <c r="AI114" s="94" t="str">
        <f t="shared" si="67"/>
        <v/>
      </c>
      <c r="AJ114" s="265" t="str">
        <f t="shared" si="68"/>
        <v/>
      </c>
      <c r="AK114" s="327"/>
      <c r="AL114" s="327"/>
      <c r="AM114" s="58" t="str">
        <f t="shared" si="69"/>
        <v>PENDIENTE</v>
      </c>
      <c r="AN114" s="290"/>
      <c r="AO114" s="290"/>
      <c r="AP114" s="290"/>
    </row>
    <row r="115" spans="1:42" ht="153" x14ac:dyDescent="0.2">
      <c r="A115" s="83">
        <v>107</v>
      </c>
      <c r="B115" s="257">
        <v>43312</v>
      </c>
      <c r="C115" s="258" t="s">
        <v>23</v>
      </c>
      <c r="D115" s="66" t="s">
        <v>832</v>
      </c>
      <c r="E115" s="257">
        <v>43312</v>
      </c>
      <c r="F115" s="259">
        <v>4</v>
      </c>
      <c r="G115" s="67" t="s">
        <v>798</v>
      </c>
      <c r="H115" s="258" t="s">
        <v>799</v>
      </c>
      <c r="I115" s="83" t="s">
        <v>835</v>
      </c>
      <c r="J115" s="83" t="s">
        <v>836</v>
      </c>
      <c r="K115" s="68">
        <v>4</v>
      </c>
      <c r="L115" s="262" t="s">
        <v>25</v>
      </c>
      <c r="M115" s="83" t="s">
        <v>307</v>
      </c>
      <c r="N115" s="80">
        <v>1</v>
      </c>
      <c r="O115" s="260">
        <v>1</v>
      </c>
      <c r="P115" s="289">
        <v>43344</v>
      </c>
      <c r="Q115" s="289">
        <v>43465</v>
      </c>
      <c r="R115" s="83" t="s">
        <v>85</v>
      </c>
      <c r="S115" s="83" t="s">
        <v>90</v>
      </c>
      <c r="T115" s="83" t="s">
        <v>66</v>
      </c>
      <c r="U115" s="262" t="s">
        <v>120</v>
      </c>
      <c r="V115" s="70"/>
      <c r="W115" s="69"/>
      <c r="X115" s="70"/>
      <c r="Y115" s="71"/>
      <c r="Z115" s="96"/>
      <c r="AA115" s="70"/>
      <c r="AB115" s="70"/>
      <c r="AC115" s="226">
        <v>43465</v>
      </c>
      <c r="AD115" s="93" t="s">
        <v>1128</v>
      </c>
      <c r="AE115" s="59">
        <v>0</v>
      </c>
      <c r="AF115" s="405">
        <f t="shared" si="64"/>
        <v>0</v>
      </c>
      <c r="AG115" s="406">
        <f t="shared" si="65"/>
        <v>0</v>
      </c>
      <c r="AH115" s="89" t="str">
        <f t="shared" si="66"/>
        <v>SIN INICIAR</v>
      </c>
      <c r="AI115" s="94" t="str">
        <f t="shared" si="67"/>
        <v>INCUMPLIDA</v>
      </c>
      <c r="AJ115" s="408" t="str">
        <f t="shared" si="68"/>
        <v>INCUMPLIDA</v>
      </c>
      <c r="AK115" s="233" t="s">
        <v>1230</v>
      </c>
      <c r="AL115" s="59" t="s">
        <v>881</v>
      </c>
      <c r="AM115" s="412" t="str">
        <f t="shared" si="69"/>
        <v>PENDIENTE</v>
      </c>
      <c r="AN115" s="290"/>
      <c r="AO115" s="290"/>
      <c r="AP115" s="355"/>
    </row>
    <row r="116" spans="1:42" ht="153" x14ac:dyDescent="0.2">
      <c r="A116" s="83">
        <v>108</v>
      </c>
      <c r="B116" s="257">
        <v>43312</v>
      </c>
      <c r="C116" s="258" t="s">
        <v>23</v>
      </c>
      <c r="D116" s="66" t="s">
        <v>832</v>
      </c>
      <c r="E116" s="257">
        <v>43312</v>
      </c>
      <c r="F116" s="259">
        <v>5</v>
      </c>
      <c r="G116" s="66" t="s">
        <v>800</v>
      </c>
      <c r="H116" s="258" t="s">
        <v>799</v>
      </c>
      <c r="I116" s="83" t="s">
        <v>835</v>
      </c>
      <c r="J116" s="83" t="s">
        <v>836</v>
      </c>
      <c r="K116" s="68">
        <v>4</v>
      </c>
      <c r="L116" s="262" t="s">
        <v>25</v>
      </c>
      <c r="M116" s="83" t="s">
        <v>307</v>
      </c>
      <c r="N116" s="80">
        <v>1</v>
      </c>
      <c r="O116" s="260">
        <v>1</v>
      </c>
      <c r="P116" s="289">
        <v>43344</v>
      </c>
      <c r="Q116" s="289">
        <v>43465</v>
      </c>
      <c r="R116" s="83" t="s">
        <v>85</v>
      </c>
      <c r="S116" s="83" t="s">
        <v>90</v>
      </c>
      <c r="T116" s="83" t="s">
        <v>66</v>
      </c>
      <c r="U116" s="262" t="s">
        <v>120</v>
      </c>
      <c r="V116" s="216"/>
      <c r="W116" s="69"/>
      <c r="X116" s="70"/>
      <c r="Y116" s="71"/>
      <c r="Z116" s="96"/>
      <c r="AA116" s="70"/>
      <c r="AB116" s="70"/>
      <c r="AC116" s="226">
        <v>43465</v>
      </c>
      <c r="AD116" s="93" t="s">
        <v>1128</v>
      </c>
      <c r="AE116" s="59">
        <v>0</v>
      </c>
      <c r="AF116" s="405">
        <f t="shared" si="64"/>
        <v>0</v>
      </c>
      <c r="AG116" s="406">
        <f t="shared" si="65"/>
        <v>0</v>
      </c>
      <c r="AH116" s="89" t="str">
        <f t="shared" si="66"/>
        <v>SIN INICIAR</v>
      </c>
      <c r="AI116" s="94" t="str">
        <f t="shared" si="67"/>
        <v>INCUMPLIDA</v>
      </c>
      <c r="AJ116" s="408" t="str">
        <f t="shared" si="68"/>
        <v>INCUMPLIDA</v>
      </c>
      <c r="AK116" s="233" t="s">
        <v>1230</v>
      </c>
      <c r="AL116" s="59" t="s">
        <v>881</v>
      </c>
      <c r="AM116" s="412" t="str">
        <f t="shared" si="69"/>
        <v>PENDIENTE</v>
      </c>
      <c r="AN116" s="290"/>
      <c r="AO116" s="290"/>
      <c r="AP116" s="355"/>
    </row>
    <row r="117" spans="1:42" ht="146.25" x14ac:dyDescent="0.15">
      <c r="A117" s="83">
        <v>109</v>
      </c>
      <c r="B117" s="257">
        <v>43312</v>
      </c>
      <c r="C117" s="258" t="s">
        <v>23</v>
      </c>
      <c r="D117" s="66" t="s">
        <v>832</v>
      </c>
      <c r="E117" s="257">
        <v>43312</v>
      </c>
      <c r="F117" s="259" t="s">
        <v>812</v>
      </c>
      <c r="G117" s="66" t="s">
        <v>800</v>
      </c>
      <c r="H117" s="258" t="s">
        <v>799</v>
      </c>
      <c r="I117" s="83" t="s">
        <v>813</v>
      </c>
      <c r="J117" s="83" t="s">
        <v>814</v>
      </c>
      <c r="K117" s="68">
        <v>1</v>
      </c>
      <c r="L117" s="262" t="s">
        <v>25</v>
      </c>
      <c r="M117" s="83" t="s">
        <v>307</v>
      </c>
      <c r="N117" s="80">
        <v>1</v>
      </c>
      <c r="O117" s="260">
        <v>1</v>
      </c>
      <c r="P117" s="289">
        <v>43344</v>
      </c>
      <c r="Q117" s="289">
        <v>43465</v>
      </c>
      <c r="R117" s="83" t="s">
        <v>85</v>
      </c>
      <c r="S117" s="83" t="s">
        <v>90</v>
      </c>
      <c r="T117" s="83" t="s">
        <v>66</v>
      </c>
      <c r="U117" s="262" t="s">
        <v>120</v>
      </c>
      <c r="V117" s="70"/>
      <c r="W117" s="69"/>
      <c r="X117" s="70"/>
      <c r="Y117" s="71"/>
      <c r="Z117" s="96"/>
      <c r="AA117" s="70"/>
      <c r="AB117" s="70"/>
      <c r="AC117" s="226">
        <v>43465</v>
      </c>
      <c r="AD117" s="328" t="s">
        <v>1129</v>
      </c>
      <c r="AE117" s="59">
        <v>1</v>
      </c>
      <c r="AF117" s="405">
        <f t="shared" si="64"/>
        <v>1</v>
      </c>
      <c r="AG117" s="406">
        <f t="shared" si="65"/>
        <v>1</v>
      </c>
      <c r="AH117" s="89" t="str">
        <f>IF(AE117="","",IF(AC117&lt;=Q117,IF(AG117=0%,"SIN INICIAR",IF(AG117=100%,"TERMINADA",IF(AG117&gt;0%,"EN PROCESO",IF(AG117&lt;0%,"INCUMPLIDA"))))))</f>
        <v>TERMINADA</v>
      </c>
      <c r="AI117" s="94" t="b">
        <f>IF(AE117="","",IF(AC117&gt;Q117,IF(AG117&lt;100%,"INCUMPLIDA",IF(AG117=100%,"TERMINADA EXTEMPORANEA"))))</f>
        <v>0</v>
      </c>
      <c r="AJ117" s="408" t="str">
        <f>IF(AE117="","",IF(AC117&gt;=Y117,AH117,IF(AC117&lt;Y117,AI117)))</f>
        <v>TERMINADA</v>
      </c>
      <c r="AK117" s="233" t="s">
        <v>1231</v>
      </c>
      <c r="AL117" s="59" t="s">
        <v>881</v>
      </c>
      <c r="AM117" s="412" t="str">
        <f t="shared" si="69"/>
        <v>CUMPLIDA</v>
      </c>
      <c r="AN117" s="59" t="s">
        <v>1165</v>
      </c>
      <c r="AO117" s="357" t="s">
        <v>1082</v>
      </c>
      <c r="AP117" s="59" t="s">
        <v>881</v>
      </c>
    </row>
    <row r="118" spans="1:42" ht="90" hidden="1" x14ac:dyDescent="0.2">
      <c r="A118" s="136">
        <v>110</v>
      </c>
      <c r="B118" s="118">
        <v>43312</v>
      </c>
      <c r="C118" s="119" t="s">
        <v>23</v>
      </c>
      <c r="D118" s="120" t="s">
        <v>832</v>
      </c>
      <c r="E118" s="118">
        <v>43312</v>
      </c>
      <c r="F118" s="121">
        <v>6</v>
      </c>
      <c r="G118" s="193" t="s">
        <v>801</v>
      </c>
      <c r="H118" s="123" t="s">
        <v>459</v>
      </c>
      <c r="I118" s="194" t="s">
        <v>837</v>
      </c>
      <c r="J118" s="195" t="s">
        <v>838</v>
      </c>
      <c r="K118" s="196">
        <v>2</v>
      </c>
      <c r="L118" s="329" t="s">
        <v>25</v>
      </c>
      <c r="M118" s="195" t="s">
        <v>307</v>
      </c>
      <c r="N118" s="197">
        <v>1</v>
      </c>
      <c r="O118" s="128">
        <v>1</v>
      </c>
      <c r="P118" s="330">
        <v>43344</v>
      </c>
      <c r="Q118" s="330">
        <v>43677</v>
      </c>
      <c r="R118" s="198" t="s">
        <v>85</v>
      </c>
      <c r="S118" s="195" t="s">
        <v>90</v>
      </c>
      <c r="T118" s="199" t="s">
        <v>66</v>
      </c>
      <c r="U118" s="331" t="s">
        <v>120</v>
      </c>
      <c r="V118" s="200"/>
      <c r="W118" s="202"/>
      <c r="X118" s="201"/>
      <c r="Y118" s="70"/>
      <c r="Z118" s="70"/>
      <c r="AA118" s="201"/>
      <c r="AB118" s="201"/>
      <c r="AC118" s="332"/>
      <c r="AD118" s="332"/>
      <c r="AE118" s="59"/>
      <c r="AF118" s="232" t="str">
        <f t="shared" si="64"/>
        <v/>
      </c>
      <c r="AG118" s="217" t="str">
        <f t="shared" si="65"/>
        <v/>
      </c>
      <c r="AH118" s="89" t="str">
        <f t="shared" si="66"/>
        <v/>
      </c>
      <c r="AI118" s="94" t="str">
        <f t="shared" si="67"/>
        <v/>
      </c>
      <c r="AJ118" s="265" t="str">
        <f t="shared" si="68"/>
        <v/>
      </c>
      <c r="AK118" s="332"/>
      <c r="AL118" s="332"/>
      <c r="AM118" s="58" t="str">
        <f t="shared" si="69"/>
        <v>PENDIENTE</v>
      </c>
      <c r="AN118" s="290"/>
      <c r="AO118" s="290"/>
      <c r="AP118" s="290"/>
    </row>
    <row r="119" spans="1:42" ht="178.5" x14ac:dyDescent="0.2">
      <c r="A119" s="83">
        <v>111</v>
      </c>
      <c r="B119" s="257">
        <v>43312</v>
      </c>
      <c r="C119" s="258" t="s">
        <v>23</v>
      </c>
      <c r="D119" s="66" t="s">
        <v>832</v>
      </c>
      <c r="E119" s="257">
        <v>43312</v>
      </c>
      <c r="F119" s="259">
        <v>7</v>
      </c>
      <c r="G119" s="67" t="s">
        <v>802</v>
      </c>
      <c r="H119" s="258" t="s">
        <v>459</v>
      </c>
      <c r="I119" s="83" t="s">
        <v>813</v>
      </c>
      <c r="J119" s="83" t="s">
        <v>815</v>
      </c>
      <c r="K119" s="68">
        <v>4</v>
      </c>
      <c r="L119" s="262" t="s">
        <v>25</v>
      </c>
      <c r="M119" s="83" t="s">
        <v>307</v>
      </c>
      <c r="N119" s="80">
        <v>1</v>
      </c>
      <c r="O119" s="260">
        <v>1</v>
      </c>
      <c r="P119" s="289">
        <v>43344</v>
      </c>
      <c r="Q119" s="289">
        <v>43465</v>
      </c>
      <c r="R119" s="83" t="s">
        <v>85</v>
      </c>
      <c r="S119" s="83" t="s">
        <v>90</v>
      </c>
      <c r="T119" s="83" t="s">
        <v>66</v>
      </c>
      <c r="U119" s="262" t="s">
        <v>120</v>
      </c>
      <c r="V119" s="70"/>
      <c r="W119" s="69"/>
      <c r="X119" s="70"/>
      <c r="Y119" s="71"/>
      <c r="Z119" s="96"/>
      <c r="AA119" s="70"/>
      <c r="AB119" s="70"/>
      <c r="AC119" s="226">
        <v>43465</v>
      </c>
      <c r="AD119" s="93" t="s">
        <v>1130</v>
      </c>
      <c r="AE119" s="59">
        <v>3</v>
      </c>
      <c r="AF119" s="405">
        <f t="shared" si="64"/>
        <v>0.75</v>
      </c>
      <c r="AG119" s="406">
        <f t="shared" si="65"/>
        <v>0.75</v>
      </c>
      <c r="AH119" s="89" t="str">
        <f t="shared" si="66"/>
        <v>EN PROCESO</v>
      </c>
      <c r="AI119" s="94" t="str">
        <f t="shared" si="67"/>
        <v>INCUMPLIDA</v>
      </c>
      <c r="AJ119" s="408" t="str">
        <f t="shared" si="68"/>
        <v>INCUMPLIDA</v>
      </c>
      <c r="AK119" s="233" t="s">
        <v>1265</v>
      </c>
      <c r="AL119" s="59" t="s">
        <v>881</v>
      </c>
      <c r="AM119" s="412" t="str">
        <f t="shared" si="69"/>
        <v>PENDIENTE</v>
      </c>
      <c r="AN119" s="290"/>
      <c r="AO119" s="290"/>
      <c r="AP119" s="355"/>
    </row>
    <row r="120" spans="1:42" ht="178.5" x14ac:dyDescent="0.2">
      <c r="A120" s="83">
        <v>112</v>
      </c>
      <c r="B120" s="257">
        <v>43312</v>
      </c>
      <c r="C120" s="258" t="s">
        <v>23</v>
      </c>
      <c r="D120" s="66" t="s">
        <v>832</v>
      </c>
      <c r="E120" s="257">
        <v>43312</v>
      </c>
      <c r="F120" s="259">
        <v>8</v>
      </c>
      <c r="G120" s="66" t="s">
        <v>803</v>
      </c>
      <c r="H120" s="258" t="s">
        <v>459</v>
      </c>
      <c r="I120" s="83" t="s">
        <v>813</v>
      </c>
      <c r="J120" s="83" t="s">
        <v>816</v>
      </c>
      <c r="K120" s="68">
        <v>4</v>
      </c>
      <c r="L120" s="262" t="s">
        <v>25</v>
      </c>
      <c r="M120" s="83" t="s">
        <v>307</v>
      </c>
      <c r="N120" s="80">
        <v>1</v>
      </c>
      <c r="O120" s="260">
        <v>1</v>
      </c>
      <c r="P120" s="289">
        <v>43344</v>
      </c>
      <c r="Q120" s="289">
        <v>43465</v>
      </c>
      <c r="R120" s="83" t="s">
        <v>85</v>
      </c>
      <c r="S120" s="83" t="s">
        <v>90</v>
      </c>
      <c r="T120" s="83" t="s">
        <v>66</v>
      </c>
      <c r="U120" s="262" t="s">
        <v>120</v>
      </c>
      <c r="V120" s="70"/>
      <c r="W120" s="69"/>
      <c r="X120" s="70"/>
      <c r="Y120" s="71"/>
      <c r="Z120" s="96"/>
      <c r="AA120" s="70"/>
      <c r="AB120" s="70"/>
      <c r="AC120" s="226">
        <v>43465</v>
      </c>
      <c r="AD120" s="93" t="s">
        <v>1107</v>
      </c>
      <c r="AE120" s="59">
        <v>0</v>
      </c>
      <c r="AF120" s="405">
        <f t="shared" si="64"/>
        <v>0</v>
      </c>
      <c r="AG120" s="406">
        <f t="shared" si="65"/>
        <v>0</v>
      </c>
      <c r="AH120" s="89" t="str">
        <f t="shared" si="66"/>
        <v>SIN INICIAR</v>
      </c>
      <c r="AI120" s="94" t="str">
        <f t="shared" si="67"/>
        <v>INCUMPLIDA</v>
      </c>
      <c r="AJ120" s="408" t="str">
        <f>IF(AE120="","",IF(AC120&lt;=Y120,AH120,IF(AC120&gt;=Y120,AI120)))</f>
        <v>INCUMPLIDA</v>
      </c>
      <c r="AK120" s="233" t="s">
        <v>1266</v>
      </c>
      <c r="AL120" s="59" t="s">
        <v>881</v>
      </c>
      <c r="AM120" s="412" t="str">
        <f t="shared" si="69"/>
        <v>PENDIENTE</v>
      </c>
      <c r="AN120" s="290"/>
      <c r="AO120" s="290"/>
      <c r="AP120" s="290"/>
    </row>
    <row r="121" spans="1:42" ht="153" x14ac:dyDescent="0.2">
      <c r="A121" s="83">
        <v>113</v>
      </c>
      <c r="B121" s="257">
        <v>43312</v>
      </c>
      <c r="C121" s="258" t="s">
        <v>23</v>
      </c>
      <c r="D121" s="66" t="s">
        <v>832</v>
      </c>
      <c r="E121" s="257">
        <v>43312</v>
      </c>
      <c r="F121" s="259">
        <v>9</v>
      </c>
      <c r="G121" s="66" t="s">
        <v>804</v>
      </c>
      <c r="H121" s="258" t="s">
        <v>459</v>
      </c>
      <c r="I121" s="83" t="s">
        <v>817</v>
      </c>
      <c r="J121" s="83" t="s">
        <v>818</v>
      </c>
      <c r="K121" s="68">
        <v>4</v>
      </c>
      <c r="L121" s="262" t="s">
        <v>25</v>
      </c>
      <c r="M121" s="83" t="s">
        <v>307</v>
      </c>
      <c r="N121" s="80">
        <v>1</v>
      </c>
      <c r="O121" s="260">
        <v>1</v>
      </c>
      <c r="P121" s="289">
        <v>43344</v>
      </c>
      <c r="Q121" s="289">
        <v>43465</v>
      </c>
      <c r="R121" s="83" t="s">
        <v>85</v>
      </c>
      <c r="S121" s="83" t="s">
        <v>90</v>
      </c>
      <c r="T121" s="83" t="s">
        <v>66</v>
      </c>
      <c r="U121" s="262" t="s">
        <v>120</v>
      </c>
      <c r="V121" s="70"/>
      <c r="W121" s="69"/>
      <c r="X121" s="70"/>
      <c r="Y121" s="71"/>
      <c r="Z121" s="96"/>
      <c r="AA121" s="70"/>
      <c r="AB121" s="70"/>
      <c r="AC121" s="226">
        <v>43465</v>
      </c>
      <c r="AD121" s="93" t="s">
        <v>1128</v>
      </c>
      <c r="AE121" s="59">
        <v>0</v>
      </c>
      <c r="AF121" s="405">
        <f t="shared" si="64"/>
        <v>0</v>
      </c>
      <c r="AG121" s="406">
        <f t="shared" si="65"/>
        <v>0</v>
      </c>
      <c r="AH121" s="89" t="str">
        <f t="shared" si="66"/>
        <v>SIN INICIAR</v>
      </c>
      <c r="AI121" s="94" t="str">
        <f t="shared" si="67"/>
        <v>INCUMPLIDA</v>
      </c>
      <c r="AJ121" s="408" t="str">
        <f t="shared" si="68"/>
        <v>INCUMPLIDA</v>
      </c>
      <c r="AK121" s="233" t="s">
        <v>1267</v>
      </c>
      <c r="AL121" s="59" t="s">
        <v>881</v>
      </c>
      <c r="AM121" s="412" t="str">
        <f t="shared" si="69"/>
        <v>PENDIENTE</v>
      </c>
      <c r="AN121" s="290"/>
      <c r="AO121" s="290"/>
      <c r="AP121" s="355"/>
    </row>
    <row r="122" spans="1:42" ht="112.5" hidden="1" x14ac:dyDescent="0.2">
      <c r="A122" s="166">
        <v>114</v>
      </c>
      <c r="B122" s="63">
        <v>43312</v>
      </c>
      <c r="C122" s="64" t="s">
        <v>23</v>
      </c>
      <c r="D122" s="65" t="s">
        <v>832</v>
      </c>
      <c r="E122" s="63">
        <v>43312</v>
      </c>
      <c r="F122" s="87">
        <v>10</v>
      </c>
      <c r="G122" s="203" t="s">
        <v>805</v>
      </c>
      <c r="H122" s="73" t="s">
        <v>799</v>
      </c>
      <c r="I122" s="185" t="s">
        <v>819</v>
      </c>
      <c r="J122" s="186" t="s">
        <v>839</v>
      </c>
      <c r="K122" s="187">
        <v>4</v>
      </c>
      <c r="L122" s="319" t="s">
        <v>25</v>
      </c>
      <c r="M122" s="186" t="s">
        <v>307</v>
      </c>
      <c r="N122" s="204">
        <v>1</v>
      </c>
      <c r="O122" s="81">
        <v>1</v>
      </c>
      <c r="P122" s="320">
        <v>43344</v>
      </c>
      <c r="Q122" s="320">
        <v>43677</v>
      </c>
      <c r="R122" s="188" t="s">
        <v>85</v>
      </c>
      <c r="S122" s="186" t="s">
        <v>90</v>
      </c>
      <c r="T122" s="189" t="s">
        <v>66</v>
      </c>
      <c r="U122" s="321" t="s">
        <v>120</v>
      </c>
      <c r="V122" s="190"/>
      <c r="W122" s="192"/>
      <c r="X122" s="191"/>
      <c r="Y122" s="70"/>
      <c r="Z122" s="70"/>
      <c r="AA122" s="191"/>
      <c r="AB122" s="191"/>
      <c r="AC122" s="290"/>
      <c r="AD122" s="290"/>
      <c r="AE122" s="59"/>
      <c r="AF122" s="232" t="str">
        <f t="shared" si="64"/>
        <v/>
      </c>
      <c r="AG122" s="217" t="str">
        <f t="shared" si="65"/>
        <v/>
      </c>
      <c r="AH122" s="89" t="str">
        <f t="shared" si="66"/>
        <v/>
      </c>
      <c r="AI122" s="94" t="str">
        <f t="shared" si="67"/>
        <v/>
      </c>
      <c r="AJ122" s="265" t="str">
        <f t="shared" si="68"/>
        <v/>
      </c>
      <c r="AK122" s="290"/>
      <c r="AL122" s="290"/>
      <c r="AM122" s="58" t="str">
        <f t="shared" si="69"/>
        <v>PENDIENTE</v>
      </c>
      <c r="AN122" s="290"/>
      <c r="AO122" s="290"/>
      <c r="AP122" s="290"/>
    </row>
    <row r="123" spans="1:42" ht="112.5" hidden="1" x14ac:dyDescent="0.2">
      <c r="A123" s="54">
        <v>115</v>
      </c>
      <c r="B123" s="63">
        <v>43312</v>
      </c>
      <c r="C123" s="64" t="s">
        <v>23</v>
      </c>
      <c r="D123" s="65" t="s">
        <v>832</v>
      </c>
      <c r="E123" s="63">
        <v>43312</v>
      </c>
      <c r="F123" s="87">
        <v>11</v>
      </c>
      <c r="G123" s="66" t="s">
        <v>806</v>
      </c>
      <c r="H123" s="73" t="s">
        <v>799</v>
      </c>
      <c r="I123" s="86" t="s">
        <v>819</v>
      </c>
      <c r="J123" s="83" t="s">
        <v>839</v>
      </c>
      <c r="K123" s="68">
        <v>4</v>
      </c>
      <c r="L123" s="262" t="s">
        <v>25</v>
      </c>
      <c r="M123" s="83" t="s">
        <v>307</v>
      </c>
      <c r="N123" s="80">
        <v>1</v>
      </c>
      <c r="O123" s="81">
        <v>1</v>
      </c>
      <c r="P123" s="289">
        <v>43344</v>
      </c>
      <c r="Q123" s="289">
        <v>43677</v>
      </c>
      <c r="R123" s="85" t="s">
        <v>85</v>
      </c>
      <c r="S123" s="83" t="s">
        <v>90</v>
      </c>
      <c r="T123" s="84" t="s">
        <v>66</v>
      </c>
      <c r="U123" s="322" t="s">
        <v>120</v>
      </c>
      <c r="V123" s="71"/>
      <c r="W123" s="69"/>
      <c r="X123" s="70"/>
      <c r="Y123" s="70"/>
      <c r="Z123" s="70"/>
      <c r="AA123" s="70"/>
      <c r="AB123" s="70"/>
      <c r="AC123" s="323"/>
      <c r="AD123" s="323"/>
      <c r="AE123" s="59"/>
      <c r="AF123" s="232" t="str">
        <f t="shared" si="64"/>
        <v/>
      </c>
      <c r="AG123" s="217" t="str">
        <f t="shared" si="65"/>
        <v/>
      </c>
      <c r="AH123" s="89" t="str">
        <f t="shared" si="66"/>
        <v/>
      </c>
      <c r="AI123" s="94" t="str">
        <f t="shared" si="67"/>
        <v/>
      </c>
      <c r="AJ123" s="265" t="str">
        <f t="shared" si="68"/>
        <v/>
      </c>
      <c r="AK123" s="323"/>
      <c r="AL123" s="323"/>
      <c r="AM123" s="58" t="str">
        <f t="shared" si="69"/>
        <v>PENDIENTE</v>
      </c>
      <c r="AN123" s="290"/>
      <c r="AO123" s="290"/>
      <c r="AP123" s="290"/>
    </row>
    <row r="124" spans="1:42" ht="146.25" hidden="1" x14ac:dyDescent="0.2">
      <c r="A124" s="54">
        <v>116</v>
      </c>
      <c r="B124" s="63">
        <v>43312</v>
      </c>
      <c r="C124" s="64" t="s">
        <v>23</v>
      </c>
      <c r="D124" s="65" t="s">
        <v>832</v>
      </c>
      <c r="E124" s="63">
        <v>43312</v>
      </c>
      <c r="F124" s="87">
        <v>12</v>
      </c>
      <c r="G124" s="67" t="s">
        <v>974</v>
      </c>
      <c r="H124" s="73" t="s">
        <v>459</v>
      </c>
      <c r="I124" s="86" t="s">
        <v>820</v>
      </c>
      <c r="J124" s="83" t="s">
        <v>840</v>
      </c>
      <c r="K124" s="68">
        <v>2</v>
      </c>
      <c r="L124" s="262" t="s">
        <v>25</v>
      </c>
      <c r="M124" s="83" t="s">
        <v>307</v>
      </c>
      <c r="N124" s="80">
        <v>1</v>
      </c>
      <c r="O124" s="81">
        <v>1</v>
      </c>
      <c r="P124" s="289">
        <v>43344</v>
      </c>
      <c r="Q124" s="289">
        <v>43677</v>
      </c>
      <c r="R124" s="85" t="s">
        <v>85</v>
      </c>
      <c r="S124" s="83" t="s">
        <v>90</v>
      </c>
      <c r="T124" s="84" t="s">
        <v>66</v>
      </c>
      <c r="U124" s="322" t="s">
        <v>120</v>
      </c>
      <c r="V124" s="71"/>
      <c r="W124" s="69"/>
      <c r="X124" s="70"/>
      <c r="Y124" s="70"/>
      <c r="Z124" s="70"/>
      <c r="AA124" s="70"/>
      <c r="AB124" s="70"/>
      <c r="AC124" s="323"/>
      <c r="AD124" s="323"/>
      <c r="AE124" s="59"/>
      <c r="AF124" s="232" t="str">
        <f t="shared" si="64"/>
        <v/>
      </c>
      <c r="AG124" s="217" t="str">
        <f t="shared" si="65"/>
        <v/>
      </c>
      <c r="AH124" s="89" t="str">
        <f t="shared" si="66"/>
        <v/>
      </c>
      <c r="AI124" s="94" t="str">
        <f t="shared" si="67"/>
        <v/>
      </c>
      <c r="AJ124" s="265" t="str">
        <f t="shared" si="68"/>
        <v/>
      </c>
      <c r="AK124" s="323"/>
      <c r="AL124" s="323"/>
      <c r="AM124" s="58" t="str">
        <f t="shared" si="69"/>
        <v>PENDIENTE</v>
      </c>
      <c r="AN124" s="290"/>
      <c r="AO124" s="290"/>
      <c r="AP124" s="290"/>
    </row>
    <row r="125" spans="1:42" ht="168.75" hidden="1" x14ac:dyDescent="0.2">
      <c r="A125" s="54">
        <v>117</v>
      </c>
      <c r="B125" s="63">
        <v>43312</v>
      </c>
      <c r="C125" s="64" t="s">
        <v>23</v>
      </c>
      <c r="D125" s="65" t="s">
        <v>832</v>
      </c>
      <c r="E125" s="63">
        <v>43312</v>
      </c>
      <c r="F125" s="87">
        <v>13</v>
      </c>
      <c r="G125" s="67" t="s">
        <v>807</v>
      </c>
      <c r="H125" s="73" t="s">
        <v>459</v>
      </c>
      <c r="I125" s="86" t="s">
        <v>821</v>
      </c>
      <c r="J125" s="83" t="s">
        <v>841</v>
      </c>
      <c r="K125" s="68">
        <v>6</v>
      </c>
      <c r="L125" s="262" t="s">
        <v>25</v>
      </c>
      <c r="M125" s="83" t="s">
        <v>307</v>
      </c>
      <c r="N125" s="80">
        <v>1</v>
      </c>
      <c r="O125" s="81">
        <v>1</v>
      </c>
      <c r="P125" s="289">
        <v>43344</v>
      </c>
      <c r="Q125" s="289">
        <v>43677</v>
      </c>
      <c r="R125" s="85" t="s">
        <v>85</v>
      </c>
      <c r="S125" s="83" t="s">
        <v>90</v>
      </c>
      <c r="T125" s="84" t="s">
        <v>66</v>
      </c>
      <c r="U125" s="322" t="s">
        <v>120</v>
      </c>
      <c r="V125" s="71"/>
      <c r="W125" s="69"/>
      <c r="X125" s="70"/>
      <c r="Y125" s="70"/>
      <c r="Z125" s="70"/>
      <c r="AA125" s="70"/>
      <c r="AB125" s="70"/>
      <c r="AC125" s="323"/>
      <c r="AD125" s="323"/>
      <c r="AE125" s="59"/>
      <c r="AF125" s="232" t="str">
        <f t="shared" si="64"/>
        <v/>
      </c>
      <c r="AG125" s="217" t="str">
        <f t="shared" si="65"/>
        <v/>
      </c>
      <c r="AH125" s="89" t="str">
        <f t="shared" si="66"/>
        <v/>
      </c>
      <c r="AI125" s="94" t="str">
        <f t="shared" si="67"/>
        <v/>
      </c>
      <c r="AJ125" s="265" t="str">
        <f t="shared" si="68"/>
        <v/>
      </c>
      <c r="AK125" s="323"/>
      <c r="AL125" s="323"/>
      <c r="AM125" s="58" t="str">
        <f t="shared" si="69"/>
        <v>PENDIENTE</v>
      </c>
      <c r="AN125" s="290"/>
      <c r="AO125" s="290"/>
      <c r="AP125" s="290"/>
    </row>
    <row r="126" spans="1:42" ht="101.25" hidden="1" x14ac:dyDescent="0.2">
      <c r="A126" s="54">
        <v>118</v>
      </c>
      <c r="B126" s="63">
        <v>43312</v>
      </c>
      <c r="C126" s="64" t="s">
        <v>23</v>
      </c>
      <c r="D126" s="65" t="s">
        <v>832</v>
      </c>
      <c r="E126" s="63">
        <v>43312</v>
      </c>
      <c r="F126" s="87">
        <v>14</v>
      </c>
      <c r="G126" s="66" t="s">
        <v>808</v>
      </c>
      <c r="H126" s="73" t="s">
        <v>459</v>
      </c>
      <c r="I126" s="86" t="s">
        <v>823</v>
      </c>
      <c r="J126" s="83" t="s">
        <v>822</v>
      </c>
      <c r="K126" s="68">
        <v>4</v>
      </c>
      <c r="L126" s="262" t="s">
        <v>25</v>
      </c>
      <c r="M126" s="83" t="s">
        <v>307</v>
      </c>
      <c r="N126" s="80">
        <v>1</v>
      </c>
      <c r="O126" s="81">
        <v>1</v>
      </c>
      <c r="P126" s="289">
        <v>43344</v>
      </c>
      <c r="Q126" s="289">
        <v>43677</v>
      </c>
      <c r="R126" s="85" t="s">
        <v>85</v>
      </c>
      <c r="S126" s="83" t="s">
        <v>90</v>
      </c>
      <c r="T126" s="84" t="s">
        <v>66</v>
      </c>
      <c r="U126" s="322" t="s">
        <v>120</v>
      </c>
      <c r="V126" s="71"/>
      <c r="W126" s="69"/>
      <c r="X126" s="70"/>
      <c r="Y126" s="70"/>
      <c r="Z126" s="70"/>
      <c r="AA126" s="70"/>
      <c r="AB126" s="70"/>
      <c r="AC126" s="323"/>
      <c r="AD126" s="323"/>
      <c r="AE126" s="59"/>
      <c r="AF126" s="232" t="str">
        <f t="shared" si="64"/>
        <v/>
      </c>
      <c r="AG126" s="217" t="str">
        <f t="shared" si="65"/>
        <v/>
      </c>
      <c r="AH126" s="89" t="str">
        <f t="shared" si="66"/>
        <v/>
      </c>
      <c r="AI126" s="94" t="str">
        <f t="shared" si="67"/>
        <v/>
      </c>
      <c r="AJ126" s="265" t="str">
        <f t="shared" si="68"/>
        <v/>
      </c>
      <c r="AK126" s="323"/>
      <c r="AL126" s="323"/>
      <c r="AM126" s="58" t="str">
        <f t="shared" si="69"/>
        <v>PENDIENTE</v>
      </c>
      <c r="AN126" s="290"/>
      <c r="AO126" s="290"/>
      <c r="AP126" s="290"/>
    </row>
    <row r="127" spans="1:42" ht="101.25" hidden="1" x14ac:dyDescent="0.2">
      <c r="A127" s="98">
        <v>119</v>
      </c>
      <c r="B127" s="118">
        <v>43312</v>
      </c>
      <c r="C127" s="119" t="s">
        <v>23</v>
      </c>
      <c r="D127" s="120" t="s">
        <v>832</v>
      </c>
      <c r="E127" s="118">
        <v>43312</v>
      </c>
      <c r="F127" s="121">
        <v>15</v>
      </c>
      <c r="G127" s="122" t="s">
        <v>809</v>
      </c>
      <c r="H127" s="123" t="s">
        <v>459</v>
      </c>
      <c r="I127" s="124" t="s">
        <v>820</v>
      </c>
      <c r="J127" s="125" t="s">
        <v>842</v>
      </c>
      <c r="K127" s="126">
        <v>2</v>
      </c>
      <c r="L127" s="324" t="s">
        <v>25</v>
      </c>
      <c r="M127" s="125" t="s">
        <v>307</v>
      </c>
      <c r="N127" s="127">
        <v>1</v>
      </c>
      <c r="O127" s="128">
        <v>1</v>
      </c>
      <c r="P127" s="325">
        <v>43344</v>
      </c>
      <c r="Q127" s="325">
        <v>43677</v>
      </c>
      <c r="R127" s="129" t="s">
        <v>85</v>
      </c>
      <c r="S127" s="125" t="s">
        <v>90</v>
      </c>
      <c r="T127" s="130" t="s">
        <v>66</v>
      </c>
      <c r="U127" s="326" t="s">
        <v>120</v>
      </c>
      <c r="V127" s="131"/>
      <c r="W127" s="133"/>
      <c r="X127" s="132"/>
      <c r="Y127" s="70"/>
      <c r="Z127" s="70"/>
      <c r="AA127" s="132"/>
      <c r="AB127" s="132"/>
      <c r="AC127" s="327"/>
      <c r="AD127" s="327"/>
      <c r="AE127" s="106"/>
      <c r="AF127" s="384" t="str">
        <f t="shared" si="64"/>
        <v/>
      </c>
      <c r="AG127" s="385" t="str">
        <f t="shared" si="65"/>
        <v/>
      </c>
      <c r="AH127" s="89" t="str">
        <f t="shared" si="66"/>
        <v/>
      </c>
      <c r="AI127" s="94" t="str">
        <f t="shared" si="67"/>
        <v/>
      </c>
      <c r="AJ127" s="386" t="str">
        <f t="shared" si="68"/>
        <v/>
      </c>
      <c r="AK127" s="327"/>
      <c r="AL127" s="327"/>
      <c r="AM127" s="105" t="str">
        <f t="shared" si="69"/>
        <v>PENDIENTE</v>
      </c>
      <c r="AN127" s="332"/>
      <c r="AO127" s="332"/>
      <c r="AP127" s="332"/>
    </row>
    <row r="128" spans="1:42" s="296" customFormat="1" ht="127.5" x14ac:dyDescent="0.2">
      <c r="A128" s="387">
        <v>120</v>
      </c>
      <c r="B128" s="388">
        <v>43375</v>
      </c>
      <c r="C128" s="389" t="s">
        <v>23</v>
      </c>
      <c r="D128" s="389" t="s">
        <v>672</v>
      </c>
      <c r="E128" s="388">
        <v>43375</v>
      </c>
      <c r="F128" s="389">
        <v>1</v>
      </c>
      <c r="G128" s="390" t="s">
        <v>673</v>
      </c>
      <c r="H128" s="391" t="s">
        <v>113</v>
      </c>
      <c r="I128" s="392" t="s">
        <v>674</v>
      </c>
      <c r="J128" s="389" t="s">
        <v>1157</v>
      </c>
      <c r="K128" s="389">
        <v>2</v>
      </c>
      <c r="L128" s="389" t="s">
        <v>27</v>
      </c>
      <c r="M128" s="389" t="s">
        <v>676</v>
      </c>
      <c r="N128" s="389" t="s">
        <v>677</v>
      </c>
      <c r="O128" s="393">
        <v>1</v>
      </c>
      <c r="P128" s="388">
        <v>43403</v>
      </c>
      <c r="Q128" s="388">
        <v>43768</v>
      </c>
      <c r="R128" s="389" t="s">
        <v>47</v>
      </c>
      <c r="S128" s="389" t="s">
        <v>644</v>
      </c>
      <c r="T128" s="389" t="s">
        <v>644</v>
      </c>
      <c r="U128" s="394" t="s">
        <v>120</v>
      </c>
      <c r="V128" s="395"/>
      <c r="W128" s="396"/>
      <c r="X128" s="397"/>
      <c r="Y128" s="56"/>
      <c r="Z128" s="56"/>
      <c r="AA128" s="398"/>
      <c r="AB128" s="363"/>
      <c r="AC128" s="399">
        <v>43465</v>
      </c>
      <c r="AD128" s="358" t="s">
        <v>1131</v>
      </c>
      <c r="AE128" s="59">
        <v>1</v>
      </c>
      <c r="AF128" s="405">
        <f t="shared" si="64"/>
        <v>0.5</v>
      </c>
      <c r="AG128" s="406">
        <f t="shared" si="65"/>
        <v>0.5</v>
      </c>
      <c r="AH128" s="89" t="str">
        <f t="shared" si="66"/>
        <v>EN PROCESO</v>
      </c>
      <c r="AI128" s="94" t="str">
        <f>IF(AE128="","",IF(AC128&lt;&gt;Q128,IF(AG128&lt;100%,"INCUMPLIDA",IF(AG128=100%,"TERMINADA EXTEMPORANEA"))))</f>
        <v>INCUMPLIDA</v>
      </c>
      <c r="AJ128" s="408" t="str">
        <f>IF(AE128="","",IF(AC128&gt;Y128,AH128,IF(AC128&lt;Y128,AI128)))</f>
        <v>EN PROCESO</v>
      </c>
      <c r="AK128" s="404" t="s">
        <v>1232</v>
      </c>
      <c r="AL128" s="400" t="s">
        <v>881</v>
      </c>
      <c r="AM128" s="413" t="str">
        <f t="shared" si="69"/>
        <v>PENDIENTE</v>
      </c>
      <c r="AN128" s="323"/>
      <c r="AO128" s="323"/>
      <c r="AP128" s="401"/>
    </row>
    <row r="129" spans="1:42" s="296" customFormat="1" ht="127.5" x14ac:dyDescent="0.2">
      <c r="A129" s="54">
        <v>121</v>
      </c>
      <c r="B129" s="333">
        <v>43375</v>
      </c>
      <c r="C129" s="298" t="s">
        <v>23</v>
      </c>
      <c r="D129" s="298" t="s">
        <v>672</v>
      </c>
      <c r="E129" s="333">
        <v>43375</v>
      </c>
      <c r="F129" s="298">
        <v>2</v>
      </c>
      <c r="G129" s="341" t="s">
        <v>678</v>
      </c>
      <c r="H129" s="335" t="s">
        <v>113</v>
      </c>
      <c r="I129" s="336" t="s">
        <v>679</v>
      </c>
      <c r="J129" s="298" t="s">
        <v>675</v>
      </c>
      <c r="K129" s="305">
        <v>2</v>
      </c>
      <c r="L129" s="298" t="s">
        <v>27</v>
      </c>
      <c r="M129" s="298" t="s">
        <v>676</v>
      </c>
      <c r="N129" s="298" t="s">
        <v>677</v>
      </c>
      <c r="O129" s="337">
        <v>1</v>
      </c>
      <c r="P129" s="333">
        <v>43403</v>
      </c>
      <c r="Q129" s="333">
        <v>43768</v>
      </c>
      <c r="R129" s="298" t="s">
        <v>47</v>
      </c>
      <c r="S129" s="298" t="s">
        <v>644</v>
      </c>
      <c r="T129" s="298" t="s">
        <v>644</v>
      </c>
      <c r="U129" s="338" t="s">
        <v>120</v>
      </c>
      <c r="V129" s="75"/>
      <c r="W129" s="62"/>
      <c r="X129" s="55"/>
      <c r="Y129" s="56"/>
      <c r="Z129" s="56"/>
      <c r="AA129" s="57"/>
      <c r="AB129" s="364"/>
      <c r="AC129" s="359">
        <v>43465</v>
      </c>
      <c r="AD129" s="358" t="s">
        <v>1131</v>
      </c>
      <c r="AE129" s="59">
        <v>1</v>
      </c>
      <c r="AF129" s="405">
        <f t="shared" si="64"/>
        <v>0.5</v>
      </c>
      <c r="AG129" s="406">
        <f t="shared" si="65"/>
        <v>0.5</v>
      </c>
      <c r="AH129" s="89" t="str">
        <f t="shared" ref="AH129" si="70">IF(AE129="","",IF(AC129&lt;=Q129,IF(AG129=0%,"SIN INICIAR",IF(AG129=100%,"TERMINADA",IF(AG129&gt;0%,"EN PROCESO",IF(AG129&lt;0%,"INCUMPLIDA"))))))</f>
        <v>EN PROCESO</v>
      </c>
      <c r="AI129" s="94" t="str">
        <f>IF(AE129="","",IF(AC129&lt;&gt;Q129,IF(AG129&lt;100%,"INCUMPLIDA",IF(AG129=100%,"TERMINADA EXTEMPORANEA"))))</f>
        <v>INCUMPLIDA</v>
      </c>
      <c r="AJ129" s="408" t="str">
        <f>IF(AE129="","",IF(AC129&gt;Y129,AH129,IF(AC129&lt;Y129,AI129)))</f>
        <v>EN PROCESO</v>
      </c>
      <c r="AK129" s="404" t="s">
        <v>1232</v>
      </c>
      <c r="AL129" s="340" t="s">
        <v>881</v>
      </c>
      <c r="AM129" s="412" t="str">
        <f t="shared" si="69"/>
        <v>PENDIENTE</v>
      </c>
      <c r="AN129" s="290"/>
      <c r="AO129" s="290"/>
      <c r="AP129" s="355"/>
    </row>
    <row r="130" spans="1:42" s="296" customFormat="1" ht="69" customHeight="1" x14ac:dyDescent="0.2">
      <c r="A130" s="54">
        <v>122</v>
      </c>
      <c r="B130" s="333">
        <v>43375</v>
      </c>
      <c r="C130" s="298" t="s">
        <v>23</v>
      </c>
      <c r="D130" s="298" t="s">
        <v>672</v>
      </c>
      <c r="E130" s="333">
        <v>43375</v>
      </c>
      <c r="F130" s="298">
        <v>3</v>
      </c>
      <c r="G130" s="341" t="s">
        <v>680</v>
      </c>
      <c r="H130" s="335" t="s">
        <v>113</v>
      </c>
      <c r="I130" s="342" t="s">
        <v>681</v>
      </c>
      <c r="J130" s="305" t="s">
        <v>682</v>
      </c>
      <c r="K130" s="305">
        <v>1</v>
      </c>
      <c r="L130" s="298" t="s">
        <v>25</v>
      </c>
      <c r="M130" s="298" t="s">
        <v>676</v>
      </c>
      <c r="N130" s="305" t="s">
        <v>683</v>
      </c>
      <c r="O130" s="337">
        <v>1</v>
      </c>
      <c r="P130" s="333">
        <v>43403</v>
      </c>
      <c r="Q130" s="333">
        <v>43768</v>
      </c>
      <c r="R130" s="305" t="s">
        <v>47</v>
      </c>
      <c r="S130" s="298" t="s">
        <v>644</v>
      </c>
      <c r="T130" s="298" t="s">
        <v>644</v>
      </c>
      <c r="U130" s="338" t="s">
        <v>120</v>
      </c>
      <c r="V130" s="75"/>
      <c r="W130" s="62"/>
      <c r="X130" s="55"/>
      <c r="Y130" s="56"/>
      <c r="Z130" s="56"/>
      <c r="AA130" s="57"/>
      <c r="AB130" s="365"/>
      <c r="AC130" s="359">
        <v>43465</v>
      </c>
      <c r="AD130" s="304" t="s">
        <v>1132</v>
      </c>
      <c r="AE130" s="59">
        <v>1</v>
      </c>
      <c r="AF130" s="405">
        <v>1</v>
      </c>
      <c r="AG130" s="406">
        <v>1</v>
      </c>
      <c r="AH130" s="265" t="s">
        <v>860</v>
      </c>
      <c r="AI130" s="94" t="str">
        <f t="shared" ref="AI130:AI131" si="71">IF(AE130="","",IF(AC130&lt;&gt;Q130,IF(AG130&lt;100%,"INCUMPLIDA",IF(AG130=100%,"TERMINADA EXTEMPORANEA"))))</f>
        <v>TERMINADA EXTEMPORANEA</v>
      </c>
      <c r="AJ130" s="408" t="str">
        <f>IF(AE130="","",IF(AC130&gt;Y130,AH130,IF(AC130&lt;Y130,AI130)))</f>
        <v>TERMINADA</v>
      </c>
      <c r="AK130" s="339" t="s">
        <v>1233</v>
      </c>
      <c r="AL130" s="340" t="s">
        <v>881</v>
      </c>
      <c r="AM130" s="412" t="str">
        <f t="shared" si="69"/>
        <v>CUMPLIDA</v>
      </c>
      <c r="AN130" s="59" t="s">
        <v>1167</v>
      </c>
      <c r="AO130" s="60" t="s">
        <v>666</v>
      </c>
      <c r="AP130" s="60" t="s">
        <v>881</v>
      </c>
    </row>
    <row r="131" spans="1:42" s="296" customFormat="1" ht="89.25" x14ac:dyDescent="0.2">
      <c r="A131" s="98">
        <v>123</v>
      </c>
      <c r="B131" s="343">
        <v>43375</v>
      </c>
      <c r="C131" s="209" t="s">
        <v>23</v>
      </c>
      <c r="D131" s="209" t="s">
        <v>672</v>
      </c>
      <c r="E131" s="343">
        <v>43375</v>
      </c>
      <c r="F131" s="209">
        <v>4</v>
      </c>
      <c r="G131" s="344" t="s">
        <v>684</v>
      </c>
      <c r="H131" s="345" t="s">
        <v>113</v>
      </c>
      <c r="I131" s="346" t="s">
        <v>685</v>
      </c>
      <c r="J131" s="306" t="s">
        <v>686</v>
      </c>
      <c r="K131" s="306">
        <v>2</v>
      </c>
      <c r="L131" s="209" t="s">
        <v>375</v>
      </c>
      <c r="M131" s="209" t="s">
        <v>676</v>
      </c>
      <c r="N131" s="306" t="s">
        <v>687</v>
      </c>
      <c r="O131" s="347">
        <v>1</v>
      </c>
      <c r="P131" s="343">
        <v>43403</v>
      </c>
      <c r="Q131" s="343">
        <v>43487</v>
      </c>
      <c r="R131" s="306" t="s">
        <v>47</v>
      </c>
      <c r="S131" s="209" t="s">
        <v>644</v>
      </c>
      <c r="T131" s="209" t="s">
        <v>644</v>
      </c>
      <c r="U131" s="348" t="s">
        <v>120</v>
      </c>
      <c r="V131" s="134"/>
      <c r="W131" s="135"/>
      <c r="X131" s="101"/>
      <c r="Y131" s="56"/>
      <c r="Z131" s="56"/>
      <c r="AA131" s="102"/>
      <c r="AB131" s="366"/>
      <c r="AC131" s="359">
        <v>43465</v>
      </c>
      <c r="AD131" s="315" t="s">
        <v>1133</v>
      </c>
      <c r="AE131" s="59">
        <v>2</v>
      </c>
      <c r="AF131" s="405">
        <f t="shared" si="64"/>
        <v>1</v>
      </c>
      <c r="AG131" s="406">
        <f t="shared" si="65"/>
        <v>1</v>
      </c>
      <c r="AH131" s="89" t="str">
        <f t="shared" ref="AH131" si="72">IF(AE131="","",IF(AC131&lt;=Q131,IF(AG131=0%,"SIN INICIAR",IF(AG131=100%,"TERMINADA",IF(AG131&gt;0%,"EN PROCESO",IF(AG131&lt;0%,"INCUMPLIDA"))))))</f>
        <v>TERMINADA</v>
      </c>
      <c r="AI131" s="94" t="str">
        <f t="shared" si="71"/>
        <v>TERMINADA EXTEMPORANEA</v>
      </c>
      <c r="AJ131" s="408" t="str">
        <f>IF(AE131="","",IF(AC131&gt;=Y131,AH131,IF(AC131&lt;=Y131,AI131)))</f>
        <v>TERMINADA</v>
      </c>
      <c r="AK131" s="339" t="s">
        <v>1234</v>
      </c>
      <c r="AL131" s="340" t="s">
        <v>881</v>
      </c>
      <c r="AM131" s="412" t="str">
        <f t="shared" si="69"/>
        <v>CUMPLIDA</v>
      </c>
      <c r="AN131" s="59" t="s">
        <v>1167</v>
      </c>
      <c r="AO131" s="60" t="s">
        <v>666</v>
      </c>
      <c r="AP131" s="60" t="s">
        <v>881</v>
      </c>
    </row>
    <row r="132" spans="1:42" s="296" customFormat="1" ht="114.75" x14ac:dyDescent="0.2">
      <c r="A132" s="83">
        <v>124</v>
      </c>
      <c r="B132" s="289">
        <v>43375</v>
      </c>
      <c r="C132" s="262" t="s">
        <v>23</v>
      </c>
      <c r="D132" s="262" t="s">
        <v>672</v>
      </c>
      <c r="E132" s="289">
        <v>43375</v>
      </c>
      <c r="F132" s="262">
        <v>5</v>
      </c>
      <c r="G132" s="261" t="s">
        <v>688</v>
      </c>
      <c r="H132" s="262" t="s">
        <v>113</v>
      </c>
      <c r="I132" s="262" t="s">
        <v>689</v>
      </c>
      <c r="J132" s="262" t="s">
        <v>690</v>
      </c>
      <c r="K132" s="262">
        <v>1</v>
      </c>
      <c r="L132" s="262" t="s">
        <v>27</v>
      </c>
      <c r="M132" s="262" t="s">
        <v>676</v>
      </c>
      <c r="N132" s="262" t="s">
        <v>691</v>
      </c>
      <c r="O132" s="288">
        <v>1</v>
      </c>
      <c r="P132" s="289">
        <v>43403</v>
      </c>
      <c r="Q132" s="289">
        <v>43465</v>
      </c>
      <c r="R132" s="262" t="s">
        <v>47</v>
      </c>
      <c r="S132" s="262" t="s">
        <v>644</v>
      </c>
      <c r="T132" s="262" t="s">
        <v>644</v>
      </c>
      <c r="U132" s="262" t="s">
        <v>120</v>
      </c>
      <c r="V132" s="216">
        <v>43343</v>
      </c>
      <c r="W132" s="69"/>
      <c r="X132" s="217"/>
      <c r="Y132" s="89"/>
      <c r="Z132" s="94"/>
      <c r="AA132" s="230"/>
      <c r="AB132" s="70"/>
      <c r="AC132" s="359">
        <v>43465</v>
      </c>
      <c r="AD132" s="93" t="s">
        <v>1134</v>
      </c>
      <c r="AE132" s="59">
        <v>1</v>
      </c>
      <c r="AF132" s="405">
        <f t="shared" si="64"/>
        <v>1</v>
      </c>
      <c r="AG132" s="406">
        <f t="shared" si="65"/>
        <v>1</v>
      </c>
      <c r="AH132" s="89" t="str">
        <f t="shared" ref="AH132" si="73">IF(AE132="","",IF(AC132&lt;=Q132,IF(AG132=0%,"SIN INICIAR",IF(AG132=100%,"TERMINADA",IF(AG132&gt;0%,"EN PROCESO",IF(AG132&lt;0%,"INCUMPLIDA"))))))</f>
        <v>TERMINADA</v>
      </c>
      <c r="AI132" s="94" t="b">
        <f t="shared" ref="AI132" si="74">IF(AE132="","",IF(AC132&lt;&gt;Q132,IF(AG132&lt;100%,"INCUMPLIDA",IF(AG132=100%,"TERMINADA EXTEMPORANEA"))))</f>
        <v>0</v>
      </c>
      <c r="AJ132" s="408" t="str">
        <f>IF(AE132="","",IF(AC132&gt;=Y132,AH132,IF(AC132&lt;=Y132,AI132)))</f>
        <v>TERMINADA</v>
      </c>
      <c r="AK132" s="93" t="s">
        <v>1235</v>
      </c>
      <c r="AL132" s="59" t="s">
        <v>881</v>
      </c>
      <c r="AM132" s="412" t="str">
        <f t="shared" si="69"/>
        <v>CUMPLIDA</v>
      </c>
      <c r="AN132" s="59" t="s">
        <v>1168</v>
      </c>
      <c r="AO132" s="60" t="s">
        <v>666</v>
      </c>
      <c r="AP132" s="60" t="s">
        <v>881</v>
      </c>
    </row>
    <row r="133" spans="1:42" s="296" customFormat="1" ht="123.75" x14ac:dyDescent="0.2">
      <c r="A133" s="136">
        <v>125</v>
      </c>
      <c r="B133" s="343">
        <v>43375</v>
      </c>
      <c r="C133" s="209" t="s">
        <v>23</v>
      </c>
      <c r="D133" s="209" t="s">
        <v>672</v>
      </c>
      <c r="E133" s="343">
        <v>43375</v>
      </c>
      <c r="F133" s="209">
        <v>6</v>
      </c>
      <c r="G133" s="349" t="s">
        <v>692</v>
      </c>
      <c r="H133" s="345" t="s">
        <v>113</v>
      </c>
      <c r="I133" s="350" t="s">
        <v>693</v>
      </c>
      <c r="J133" s="209" t="s">
        <v>694</v>
      </c>
      <c r="K133" s="209">
        <v>2</v>
      </c>
      <c r="L133" s="209" t="s">
        <v>375</v>
      </c>
      <c r="M133" s="209" t="s">
        <v>676</v>
      </c>
      <c r="N133" s="209" t="s">
        <v>695</v>
      </c>
      <c r="O133" s="347">
        <v>1</v>
      </c>
      <c r="P133" s="343">
        <v>43403</v>
      </c>
      <c r="Q133" s="343">
        <v>43524</v>
      </c>
      <c r="R133" s="209" t="s">
        <v>47</v>
      </c>
      <c r="S133" s="209" t="s">
        <v>644</v>
      </c>
      <c r="T133" s="209" t="s">
        <v>644</v>
      </c>
      <c r="U133" s="348" t="s">
        <v>120</v>
      </c>
      <c r="V133" s="205"/>
      <c r="W133" s="206"/>
      <c r="X133" s="147"/>
      <c r="Y133" s="56"/>
      <c r="Z133" s="56"/>
      <c r="AA133" s="148"/>
      <c r="AB133" s="367"/>
      <c r="AC133" s="359">
        <v>43465</v>
      </c>
      <c r="AD133" s="165" t="s">
        <v>1135</v>
      </c>
      <c r="AE133" s="59">
        <v>2</v>
      </c>
      <c r="AF133" s="405">
        <f t="shared" si="64"/>
        <v>1</v>
      </c>
      <c r="AG133" s="406">
        <f t="shared" si="65"/>
        <v>1</v>
      </c>
      <c r="AH133" s="89" t="str">
        <f t="shared" ref="AH133" si="75">IF(AE133="","",IF(AC133&lt;=Q133,IF(AG133=0%,"SIN INICIAR",IF(AG133=100%,"TERMINADA",IF(AG133&gt;0%,"EN PROCESO",IF(AG133&lt;0%,"INCUMPLIDA"))))))</f>
        <v>TERMINADA</v>
      </c>
      <c r="AI133" s="94" t="str">
        <f t="shared" ref="AI133" si="76">IF(AE133="","",IF(AC133&lt;&gt;Q133,IF(AG133&lt;100%,"INCUMPLIDA",IF(AG133=100%,"TERMINADA EXTEMPORANEA"))))</f>
        <v>TERMINADA EXTEMPORANEA</v>
      </c>
      <c r="AJ133" s="408" t="str">
        <f>IF(AE133="","",IF(AC133&gt;=Y133,AH133,IF(AC133&lt;=Y133,AI133)))</f>
        <v>TERMINADA</v>
      </c>
      <c r="AK133" s="165" t="s">
        <v>1236</v>
      </c>
      <c r="AL133" s="59" t="s">
        <v>881</v>
      </c>
      <c r="AM133" s="412" t="str">
        <f t="shared" si="69"/>
        <v>CUMPLIDA</v>
      </c>
      <c r="AN133" s="59" t="s">
        <v>1169</v>
      </c>
      <c r="AO133" s="60" t="s">
        <v>666</v>
      </c>
      <c r="AP133" s="60" t="s">
        <v>881</v>
      </c>
    </row>
    <row r="134" spans="1:42" s="296" customFormat="1" ht="140.25" x14ac:dyDescent="0.2">
      <c r="A134" s="83">
        <v>126</v>
      </c>
      <c r="B134" s="289">
        <v>43375</v>
      </c>
      <c r="C134" s="262" t="s">
        <v>23</v>
      </c>
      <c r="D134" s="262" t="s">
        <v>672</v>
      </c>
      <c r="E134" s="289">
        <v>43375</v>
      </c>
      <c r="F134" s="262">
        <v>7</v>
      </c>
      <c r="G134" s="261" t="s">
        <v>696</v>
      </c>
      <c r="H134" s="262" t="s">
        <v>113</v>
      </c>
      <c r="I134" s="262" t="s">
        <v>697</v>
      </c>
      <c r="J134" s="262" t="s">
        <v>698</v>
      </c>
      <c r="K134" s="262">
        <v>1</v>
      </c>
      <c r="L134" s="262" t="s">
        <v>375</v>
      </c>
      <c r="M134" s="262" t="s">
        <v>676</v>
      </c>
      <c r="N134" s="262" t="s">
        <v>699</v>
      </c>
      <c r="O134" s="288">
        <v>1</v>
      </c>
      <c r="P134" s="289">
        <v>43403</v>
      </c>
      <c r="Q134" s="289">
        <v>43465</v>
      </c>
      <c r="R134" s="262" t="s">
        <v>47</v>
      </c>
      <c r="S134" s="262" t="s">
        <v>644</v>
      </c>
      <c r="T134" s="262" t="s">
        <v>644</v>
      </c>
      <c r="U134" s="262" t="s">
        <v>120</v>
      </c>
      <c r="V134" s="70"/>
      <c r="W134" s="295" t="s">
        <v>166</v>
      </c>
      <c r="X134" s="217"/>
      <c r="Y134" s="89"/>
      <c r="Z134" s="94"/>
      <c r="AA134" s="230"/>
      <c r="AB134" s="70"/>
      <c r="AC134" s="360">
        <v>43465</v>
      </c>
      <c r="AD134" s="93" t="s">
        <v>1136</v>
      </c>
      <c r="AE134" s="59">
        <v>1</v>
      </c>
      <c r="AF134" s="405">
        <f t="shared" si="64"/>
        <v>1</v>
      </c>
      <c r="AG134" s="406">
        <f t="shared" si="65"/>
        <v>1</v>
      </c>
      <c r="AH134" s="89" t="str">
        <f t="shared" ref="AH134:AH135" si="77">IF(AE134="","",IF(AC134&lt;=Q134,IF(AG134=0%,"SIN INICIAR",IF(AG134=100%,"TERMINADA",IF(AG134&gt;0%,"EN PROCESO",IF(AG134&lt;0%,"INCUMPLIDA"))))))</f>
        <v>TERMINADA</v>
      </c>
      <c r="AI134" s="94" t="b">
        <f t="shared" ref="AI134:AI135" si="78">IF(AE134="","",IF(AC134&lt;&gt;Q134,IF(AG134&lt;100%,"INCUMPLIDA",IF(AG134=100%,"TERMINADA EXTEMPORANEA"))))</f>
        <v>0</v>
      </c>
      <c r="AJ134" s="408" t="str">
        <f t="shared" ref="AJ134:AJ136" si="79">IF(AE134="","",IF(AC134&gt;=Y134,AH134,IF(AC134&lt;=Y134,AI134)))</f>
        <v>TERMINADA</v>
      </c>
      <c r="AK134" s="233" t="s">
        <v>1237</v>
      </c>
      <c r="AL134" s="59" t="s">
        <v>881</v>
      </c>
      <c r="AM134" s="412" t="str">
        <f t="shared" si="69"/>
        <v>CUMPLIDA</v>
      </c>
      <c r="AN134" s="59" t="s">
        <v>1170</v>
      </c>
      <c r="AO134" s="60" t="s">
        <v>666</v>
      </c>
      <c r="AP134" s="60" t="s">
        <v>881</v>
      </c>
    </row>
    <row r="135" spans="1:42" s="296" customFormat="1" ht="140.25" x14ac:dyDescent="0.2">
      <c r="A135" s="83">
        <v>127</v>
      </c>
      <c r="B135" s="289">
        <v>43375</v>
      </c>
      <c r="C135" s="262" t="s">
        <v>23</v>
      </c>
      <c r="D135" s="262" t="s">
        <v>672</v>
      </c>
      <c r="E135" s="289">
        <v>43375</v>
      </c>
      <c r="F135" s="262">
        <v>8</v>
      </c>
      <c r="G135" s="261" t="s">
        <v>700</v>
      </c>
      <c r="H135" s="262" t="s">
        <v>113</v>
      </c>
      <c r="I135" s="262" t="s">
        <v>701</v>
      </c>
      <c r="J135" s="262" t="s">
        <v>702</v>
      </c>
      <c r="K135" s="262">
        <v>1</v>
      </c>
      <c r="L135" s="262" t="s">
        <v>375</v>
      </c>
      <c r="M135" s="262" t="s">
        <v>676</v>
      </c>
      <c r="N135" s="262" t="s">
        <v>703</v>
      </c>
      <c r="O135" s="288">
        <v>1</v>
      </c>
      <c r="P135" s="289">
        <v>43403</v>
      </c>
      <c r="Q135" s="289">
        <v>43465</v>
      </c>
      <c r="R135" s="262" t="s">
        <v>47</v>
      </c>
      <c r="S135" s="262" t="s">
        <v>644</v>
      </c>
      <c r="T135" s="262" t="s">
        <v>644</v>
      </c>
      <c r="U135" s="262" t="s">
        <v>120</v>
      </c>
      <c r="V135" s="70"/>
      <c r="W135" s="295" t="s">
        <v>166</v>
      </c>
      <c r="X135" s="217"/>
      <c r="Y135" s="89"/>
      <c r="Z135" s="94"/>
      <c r="AA135" s="230"/>
      <c r="AB135" s="70"/>
      <c r="AC135" s="360">
        <v>43465</v>
      </c>
      <c r="AD135" s="93" t="s">
        <v>1136</v>
      </c>
      <c r="AE135" s="59">
        <v>1</v>
      </c>
      <c r="AF135" s="405">
        <f t="shared" si="64"/>
        <v>1</v>
      </c>
      <c r="AG135" s="406">
        <f t="shared" si="65"/>
        <v>1</v>
      </c>
      <c r="AH135" s="89" t="str">
        <f t="shared" si="77"/>
        <v>TERMINADA</v>
      </c>
      <c r="AI135" s="94" t="b">
        <f t="shared" si="78"/>
        <v>0</v>
      </c>
      <c r="AJ135" s="408" t="str">
        <f t="shared" si="79"/>
        <v>TERMINADA</v>
      </c>
      <c r="AK135" s="233" t="s">
        <v>1238</v>
      </c>
      <c r="AL135" s="59" t="s">
        <v>881</v>
      </c>
      <c r="AM135" s="412" t="str">
        <f t="shared" si="69"/>
        <v>CUMPLIDA</v>
      </c>
      <c r="AN135" s="59" t="s">
        <v>1171</v>
      </c>
      <c r="AO135" s="60" t="s">
        <v>666</v>
      </c>
      <c r="AP135" s="60" t="s">
        <v>881</v>
      </c>
    </row>
    <row r="136" spans="1:42" s="296" customFormat="1" ht="76.5" x14ac:dyDescent="0.2">
      <c r="A136" s="166">
        <v>128</v>
      </c>
      <c r="B136" s="333">
        <v>43375</v>
      </c>
      <c r="C136" s="298" t="s">
        <v>23</v>
      </c>
      <c r="D136" s="298" t="s">
        <v>672</v>
      </c>
      <c r="E136" s="333">
        <v>43375</v>
      </c>
      <c r="F136" s="298">
        <v>9</v>
      </c>
      <c r="G136" s="334" t="s">
        <v>704</v>
      </c>
      <c r="H136" s="335" t="s">
        <v>113</v>
      </c>
      <c r="I136" s="336" t="s">
        <v>705</v>
      </c>
      <c r="J136" s="298" t="s">
        <v>706</v>
      </c>
      <c r="K136" s="298">
        <v>1</v>
      </c>
      <c r="L136" s="298" t="s">
        <v>27</v>
      </c>
      <c r="M136" s="298" t="s">
        <v>676</v>
      </c>
      <c r="N136" s="298" t="s">
        <v>707</v>
      </c>
      <c r="O136" s="337">
        <v>1</v>
      </c>
      <c r="P136" s="333">
        <v>43403</v>
      </c>
      <c r="Q136" s="333">
        <v>43524</v>
      </c>
      <c r="R136" s="298" t="s">
        <v>47</v>
      </c>
      <c r="S136" s="298" t="s">
        <v>644</v>
      </c>
      <c r="T136" s="298" t="s">
        <v>644</v>
      </c>
      <c r="U136" s="338" t="s">
        <v>120</v>
      </c>
      <c r="V136" s="207"/>
      <c r="W136" s="208"/>
      <c r="X136" s="176"/>
      <c r="Y136" s="56"/>
      <c r="Z136" s="56"/>
      <c r="AA136" s="177"/>
      <c r="AB136" s="368"/>
      <c r="AC136" s="361">
        <v>43465</v>
      </c>
      <c r="AD136" s="178" t="s">
        <v>1137</v>
      </c>
      <c r="AE136" s="59">
        <v>1</v>
      </c>
      <c r="AF136" s="405">
        <v>1</v>
      </c>
      <c r="AG136" s="406">
        <v>1</v>
      </c>
      <c r="AH136" s="265" t="s">
        <v>860</v>
      </c>
      <c r="AI136" s="94" t="b">
        <f t="shared" si="67"/>
        <v>0</v>
      </c>
      <c r="AJ136" s="408" t="str">
        <f t="shared" si="79"/>
        <v>TERMINADA</v>
      </c>
      <c r="AK136" s="353" t="s">
        <v>1239</v>
      </c>
      <c r="AL136" s="59" t="s">
        <v>881</v>
      </c>
      <c r="AM136" s="412" t="str">
        <f t="shared" si="69"/>
        <v>CUMPLIDA</v>
      </c>
      <c r="AN136" s="59" t="s">
        <v>1169</v>
      </c>
      <c r="AO136" s="60" t="s">
        <v>666</v>
      </c>
      <c r="AP136" s="60" t="s">
        <v>881</v>
      </c>
    </row>
    <row r="137" spans="1:42" s="296" customFormat="1" ht="154.5" customHeight="1" x14ac:dyDescent="0.2">
      <c r="A137" s="98">
        <v>129</v>
      </c>
      <c r="B137" s="343">
        <v>43375</v>
      </c>
      <c r="C137" s="209" t="s">
        <v>23</v>
      </c>
      <c r="D137" s="209" t="s">
        <v>672</v>
      </c>
      <c r="E137" s="343">
        <v>43375</v>
      </c>
      <c r="F137" s="209">
        <v>10</v>
      </c>
      <c r="G137" s="344" t="s">
        <v>708</v>
      </c>
      <c r="H137" s="345" t="s">
        <v>113</v>
      </c>
      <c r="I137" s="346" t="s">
        <v>709</v>
      </c>
      <c r="J137" s="306" t="s">
        <v>710</v>
      </c>
      <c r="K137" s="306">
        <v>2</v>
      </c>
      <c r="L137" s="209" t="s">
        <v>27</v>
      </c>
      <c r="M137" s="209" t="s">
        <v>676</v>
      </c>
      <c r="N137" s="306" t="s">
        <v>711</v>
      </c>
      <c r="O137" s="347">
        <v>1</v>
      </c>
      <c r="P137" s="343">
        <v>43403</v>
      </c>
      <c r="Q137" s="343">
        <v>43524</v>
      </c>
      <c r="R137" s="306" t="s">
        <v>47</v>
      </c>
      <c r="S137" s="209" t="s">
        <v>644</v>
      </c>
      <c r="T137" s="209" t="s">
        <v>644</v>
      </c>
      <c r="U137" s="348" t="s">
        <v>120</v>
      </c>
      <c r="V137" s="134"/>
      <c r="W137" s="135"/>
      <c r="X137" s="101"/>
      <c r="Y137" s="56"/>
      <c r="Z137" s="56"/>
      <c r="AA137" s="102"/>
      <c r="AB137" s="366"/>
      <c r="AC137" s="361">
        <v>43465</v>
      </c>
      <c r="AD137" s="315" t="s">
        <v>1138</v>
      </c>
      <c r="AE137" s="59">
        <v>2</v>
      </c>
      <c r="AF137" s="405">
        <f t="shared" si="64"/>
        <v>1</v>
      </c>
      <c r="AG137" s="406">
        <f t="shared" si="65"/>
        <v>1</v>
      </c>
      <c r="AH137" s="89" t="str">
        <f t="shared" si="66"/>
        <v>TERMINADA</v>
      </c>
      <c r="AI137" s="94" t="b">
        <f t="shared" si="67"/>
        <v>0</v>
      </c>
      <c r="AJ137" s="408" t="str">
        <f>IF(AE137="","",IF(AC137&gt;=Y137,AH137,IF(AC137&lt;=Y137,AI137)))</f>
        <v>TERMINADA</v>
      </c>
      <c r="AK137" s="116" t="s">
        <v>1240</v>
      </c>
      <c r="AL137" s="59" t="s">
        <v>881</v>
      </c>
      <c r="AM137" s="412" t="str">
        <f t="shared" si="69"/>
        <v>CUMPLIDA</v>
      </c>
      <c r="AN137" s="59" t="s">
        <v>1172</v>
      </c>
      <c r="AO137" s="60" t="s">
        <v>666</v>
      </c>
      <c r="AP137" s="60" t="s">
        <v>881</v>
      </c>
    </row>
    <row r="138" spans="1:42" s="296" customFormat="1" ht="216.75" x14ac:dyDescent="0.2">
      <c r="A138" s="83">
        <v>130</v>
      </c>
      <c r="B138" s="289">
        <v>43375</v>
      </c>
      <c r="C138" s="262" t="s">
        <v>23</v>
      </c>
      <c r="D138" s="262" t="s">
        <v>672</v>
      </c>
      <c r="E138" s="289">
        <v>43375</v>
      </c>
      <c r="F138" s="262">
        <v>11</v>
      </c>
      <c r="G138" s="261" t="s">
        <v>712</v>
      </c>
      <c r="H138" s="262" t="s">
        <v>113</v>
      </c>
      <c r="I138" s="262" t="s">
        <v>713</v>
      </c>
      <c r="J138" s="262" t="s">
        <v>714</v>
      </c>
      <c r="K138" s="262">
        <v>2</v>
      </c>
      <c r="L138" s="262" t="s">
        <v>27</v>
      </c>
      <c r="M138" s="262" t="s">
        <v>676</v>
      </c>
      <c r="N138" s="262" t="s">
        <v>715</v>
      </c>
      <c r="O138" s="288">
        <v>1</v>
      </c>
      <c r="P138" s="289">
        <v>43403</v>
      </c>
      <c r="Q138" s="289">
        <v>43465</v>
      </c>
      <c r="R138" s="262" t="s">
        <v>47</v>
      </c>
      <c r="S138" s="262" t="s">
        <v>644</v>
      </c>
      <c r="T138" s="262" t="s">
        <v>644</v>
      </c>
      <c r="U138" s="262" t="s">
        <v>120</v>
      </c>
      <c r="V138" s="70"/>
      <c r="W138" s="295" t="s">
        <v>166</v>
      </c>
      <c r="X138" s="217"/>
      <c r="Y138" s="89"/>
      <c r="Z138" s="94"/>
      <c r="AA138" s="230"/>
      <c r="AB138" s="70"/>
      <c r="AC138" s="360">
        <v>43465</v>
      </c>
      <c r="AD138" s="93" t="s">
        <v>1139</v>
      </c>
      <c r="AE138" s="59">
        <v>2</v>
      </c>
      <c r="AF138" s="405">
        <f t="shared" si="64"/>
        <v>1</v>
      </c>
      <c r="AG138" s="406">
        <f t="shared" si="65"/>
        <v>1</v>
      </c>
      <c r="AH138" s="89" t="str">
        <f t="shared" si="66"/>
        <v>TERMINADA</v>
      </c>
      <c r="AI138" s="94" t="b">
        <f t="shared" ref="AI138" si="80">IF(AE138="","",IF(AC138&lt;&gt;Q138,IF(AG138&lt;100%,"INCUMPLIDA",IF(AG138=100%,"TERMINADA EXTEMPORANEA"))))</f>
        <v>0</v>
      </c>
      <c r="AJ138" s="408" t="str">
        <f t="shared" ref="AJ138" si="81">IF(AE138="","",IF(AC138&gt;=Y138,AH138,IF(AC138&lt;=Y138,AI138)))</f>
        <v>TERMINADA</v>
      </c>
      <c r="AK138" s="233" t="s">
        <v>1241</v>
      </c>
      <c r="AL138" s="59" t="s">
        <v>881</v>
      </c>
      <c r="AM138" s="412" t="str">
        <f t="shared" si="69"/>
        <v>CUMPLIDA</v>
      </c>
      <c r="AN138" s="59" t="s">
        <v>1086</v>
      </c>
      <c r="AO138" s="60" t="s">
        <v>665</v>
      </c>
      <c r="AP138" s="60" t="s">
        <v>881</v>
      </c>
    </row>
    <row r="139" spans="1:42" s="296" customFormat="1" ht="89.25" x14ac:dyDescent="0.2">
      <c r="A139" s="166">
        <v>131</v>
      </c>
      <c r="B139" s="333">
        <v>43375</v>
      </c>
      <c r="C139" s="298" t="s">
        <v>23</v>
      </c>
      <c r="D139" s="298" t="s">
        <v>672</v>
      </c>
      <c r="E139" s="333">
        <v>43375</v>
      </c>
      <c r="F139" s="298">
        <v>12</v>
      </c>
      <c r="G139" s="334" t="s">
        <v>716</v>
      </c>
      <c r="H139" s="335" t="s">
        <v>113</v>
      </c>
      <c r="I139" s="336" t="s">
        <v>717</v>
      </c>
      <c r="J139" s="298" t="s">
        <v>1087</v>
      </c>
      <c r="K139" s="298">
        <v>3</v>
      </c>
      <c r="L139" s="298" t="s">
        <v>375</v>
      </c>
      <c r="M139" s="298" t="s">
        <v>676</v>
      </c>
      <c r="N139" s="298" t="s">
        <v>718</v>
      </c>
      <c r="O139" s="337">
        <v>1</v>
      </c>
      <c r="P139" s="333">
        <v>43403</v>
      </c>
      <c r="Q139" s="333">
        <v>43769</v>
      </c>
      <c r="R139" s="298" t="s">
        <v>47</v>
      </c>
      <c r="S139" s="298" t="s">
        <v>644</v>
      </c>
      <c r="T139" s="298" t="s">
        <v>644</v>
      </c>
      <c r="U139" s="338" t="s">
        <v>120</v>
      </c>
      <c r="V139" s="207"/>
      <c r="W139" s="208"/>
      <c r="X139" s="176"/>
      <c r="Y139" s="56"/>
      <c r="Z139" s="56"/>
      <c r="AA139" s="177"/>
      <c r="AB139" s="368"/>
      <c r="AC139" s="361">
        <v>43465</v>
      </c>
      <c r="AD139" s="178" t="s">
        <v>1140</v>
      </c>
      <c r="AE139" s="59">
        <v>2</v>
      </c>
      <c r="AF139" s="405">
        <f t="shared" si="64"/>
        <v>0.66666666666666663</v>
      </c>
      <c r="AG139" s="406">
        <f t="shared" si="65"/>
        <v>0.66666666666666663</v>
      </c>
      <c r="AH139" s="89" t="str">
        <f t="shared" ref="AH139:AH141" si="82">IF(AE139="","",IF(AC139&lt;=Q139,IF(AG139=0%,"SIN INICIAR",IF(AG139=100%,"TERMINADA",IF(AG139&gt;0%,"EN PROCESO",IF(AG139&lt;0%,"INCUMPLIDA"))))))</f>
        <v>EN PROCESO</v>
      </c>
      <c r="AI139" s="94" t="str">
        <f t="shared" ref="AI139:AI141" si="83">IF(AE139="","",IF(AC139&lt;&gt;Q139,IF(AG139&lt;100%,"INCUMPLIDA",IF(AG139=100%,"TERMINADA EXTEMPORANEA"))))</f>
        <v>INCUMPLIDA</v>
      </c>
      <c r="AJ139" s="408" t="str">
        <f t="shared" ref="AJ139:AJ141" si="84">IF(AE139="","",IF(AC139&gt;=Y139,AH139,IF(AC139&lt;=Y139,AI139)))</f>
        <v>EN PROCESO</v>
      </c>
      <c r="AK139" s="353" t="s">
        <v>1242</v>
      </c>
      <c r="AL139" s="59" t="s">
        <v>881</v>
      </c>
      <c r="AM139" s="412" t="str">
        <f t="shared" si="69"/>
        <v>PENDIENTE</v>
      </c>
      <c r="AN139" s="234"/>
      <c r="AO139" s="60"/>
      <c r="AP139" s="60"/>
    </row>
    <row r="140" spans="1:42" s="296" customFormat="1" ht="125.25" customHeight="1" x14ac:dyDescent="0.2">
      <c r="A140" s="54">
        <v>132</v>
      </c>
      <c r="B140" s="333">
        <v>43375</v>
      </c>
      <c r="C140" s="298" t="s">
        <v>23</v>
      </c>
      <c r="D140" s="298" t="s">
        <v>672</v>
      </c>
      <c r="E140" s="333">
        <v>43375</v>
      </c>
      <c r="F140" s="298">
        <v>13</v>
      </c>
      <c r="G140" s="341" t="s">
        <v>719</v>
      </c>
      <c r="H140" s="335" t="s">
        <v>113</v>
      </c>
      <c r="I140" s="342" t="s">
        <v>720</v>
      </c>
      <c r="J140" s="305" t="s">
        <v>721</v>
      </c>
      <c r="K140" s="305">
        <v>2</v>
      </c>
      <c r="L140" s="298" t="s">
        <v>27</v>
      </c>
      <c r="M140" s="298" t="s">
        <v>676</v>
      </c>
      <c r="N140" s="305" t="s">
        <v>722</v>
      </c>
      <c r="O140" s="337">
        <v>1</v>
      </c>
      <c r="P140" s="333">
        <v>43403</v>
      </c>
      <c r="Q140" s="333">
        <v>43524</v>
      </c>
      <c r="R140" s="305" t="s">
        <v>47</v>
      </c>
      <c r="S140" s="298" t="s">
        <v>644</v>
      </c>
      <c r="T140" s="298" t="s">
        <v>644</v>
      </c>
      <c r="U140" s="338" t="s">
        <v>120</v>
      </c>
      <c r="V140" s="75"/>
      <c r="W140" s="62"/>
      <c r="X140" s="55"/>
      <c r="Y140" s="56"/>
      <c r="Z140" s="56"/>
      <c r="AA140" s="57"/>
      <c r="AB140" s="365"/>
      <c r="AC140" s="361">
        <v>43465</v>
      </c>
      <c r="AD140" s="339" t="s">
        <v>1141</v>
      </c>
      <c r="AE140" s="59">
        <v>2</v>
      </c>
      <c r="AF140" s="405">
        <f t="shared" si="64"/>
        <v>1</v>
      </c>
      <c r="AG140" s="406">
        <f t="shared" si="65"/>
        <v>1</v>
      </c>
      <c r="AH140" s="89" t="str">
        <f t="shared" si="82"/>
        <v>TERMINADA</v>
      </c>
      <c r="AI140" s="94" t="str">
        <f t="shared" si="83"/>
        <v>TERMINADA EXTEMPORANEA</v>
      </c>
      <c r="AJ140" s="408" t="str">
        <f t="shared" si="84"/>
        <v>TERMINADA</v>
      </c>
      <c r="AK140" s="233" t="s">
        <v>1243</v>
      </c>
      <c r="AL140" s="59" t="s">
        <v>881</v>
      </c>
      <c r="AM140" s="412" t="str">
        <f t="shared" si="69"/>
        <v>CUMPLIDA</v>
      </c>
      <c r="AN140" s="59" t="s">
        <v>1172</v>
      </c>
      <c r="AO140" s="60" t="s">
        <v>666</v>
      </c>
      <c r="AP140" s="60" t="s">
        <v>881</v>
      </c>
    </row>
    <row r="141" spans="1:42" s="296" customFormat="1" ht="191.25" x14ac:dyDescent="0.2">
      <c r="A141" s="98">
        <v>133</v>
      </c>
      <c r="B141" s="343">
        <v>43375</v>
      </c>
      <c r="C141" s="209" t="s">
        <v>23</v>
      </c>
      <c r="D141" s="209" t="s">
        <v>672</v>
      </c>
      <c r="E141" s="343">
        <v>43375</v>
      </c>
      <c r="F141" s="209">
        <v>14</v>
      </c>
      <c r="G141" s="344" t="s">
        <v>723</v>
      </c>
      <c r="H141" s="345" t="s">
        <v>113</v>
      </c>
      <c r="I141" s="346" t="s">
        <v>724</v>
      </c>
      <c r="J141" s="306" t="s">
        <v>725</v>
      </c>
      <c r="K141" s="306">
        <v>1</v>
      </c>
      <c r="L141" s="209" t="s">
        <v>27</v>
      </c>
      <c r="M141" s="209" t="s">
        <v>676</v>
      </c>
      <c r="N141" s="306" t="s">
        <v>726</v>
      </c>
      <c r="O141" s="347">
        <v>1</v>
      </c>
      <c r="P141" s="343">
        <v>43403</v>
      </c>
      <c r="Q141" s="343">
        <v>43524</v>
      </c>
      <c r="R141" s="306" t="s">
        <v>47</v>
      </c>
      <c r="S141" s="209" t="s">
        <v>644</v>
      </c>
      <c r="T141" s="209" t="s">
        <v>644</v>
      </c>
      <c r="U141" s="348" t="s">
        <v>120</v>
      </c>
      <c r="V141" s="134"/>
      <c r="W141" s="135"/>
      <c r="X141" s="101"/>
      <c r="Y141" s="56"/>
      <c r="Z141" s="56"/>
      <c r="AA141" s="102"/>
      <c r="AB141" s="366"/>
      <c r="AC141" s="361">
        <v>43465</v>
      </c>
      <c r="AD141" s="315" t="s">
        <v>1142</v>
      </c>
      <c r="AE141" s="59">
        <v>0.5</v>
      </c>
      <c r="AF141" s="405">
        <f t="shared" si="64"/>
        <v>0.5</v>
      </c>
      <c r="AG141" s="406">
        <f t="shared" si="65"/>
        <v>0.5</v>
      </c>
      <c r="AH141" s="89" t="str">
        <f t="shared" si="82"/>
        <v>EN PROCESO</v>
      </c>
      <c r="AI141" s="94" t="str">
        <f t="shared" si="83"/>
        <v>INCUMPLIDA</v>
      </c>
      <c r="AJ141" s="408" t="str">
        <f t="shared" si="84"/>
        <v>EN PROCESO</v>
      </c>
      <c r="AK141" s="233" t="s">
        <v>1244</v>
      </c>
      <c r="AL141" s="59" t="s">
        <v>881</v>
      </c>
      <c r="AM141" s="412" t="str">
        <f t="shared" si="69"/>
        <v>PENDIENTE</v>
      </c>
      <c r="AN141" s="59"/>
      <c r="AO141" s="60"/>
      <c r="AP141" s="60"/>
    </row>
    <row r="142" spans="1:42" s="296" customFormat="1" ht="127.5" x14ac:dyDescent="0.2">
      <c r="A142" s="83">
        <v>134</v>
      </c>
      <c r="B142" s="289">
        <v>43375</v>
      </c>
      <c r="C142" s="262" t="s">
        <v>23</v>
      </c>
      <c r="D142" s="262" t="s">
        <v>672</v>
      </c>
      <c r="E142" s="289">
        <v>43375</v>
      </c>
      <c r="F142" s="262">
        <v>15</v>
      </c>
      <c r="G142" s="261" t="s">
        <v>727</v>
      </c>
      <c r="H142" s="262" t="s">
        <v>113</v>
      </c>
      <c r="I142" s="262" t="s">
        <v>728</v>
      </c>
      <c r="J142" s="262" t="s">
        <v>729</v>
      </c>
      <c r="K142" s="262">
        <v>2</v>
      </c>
      <c r="L142" s="262" t="s">
        <v>27</v>
      </c>
      <c r="M142" s="262" t="s">
        <v>676</v>
      </c>
      <c r="N142" s="262" t="s">
        <v>730</v>
      </c>
      <c r="O142" s="288">
        <v>1</v>
      </c>
      <c r="P142" s="289">
        <v>43403</v>
      </c>
      <c r="Q142" s="289">
        <v>43465</v>
      </c>
      <c r="R142" s="262" t="s">
        <v>47</v>
      </c>
      <c r="S142" s="262" t="s">
        <v>644</v>
      </c>
      <c r="T142" s="262" t="s">
        <v>644</v>
      </c>
      <c r="U142" s="262" t="s">
        <v>120</v>
      </c>
      <c r="V142" s="70"/>
      <c r="W142" s="295" t="s">
        <v>166</v>
      </c>
      <c r="X142" s="217"/>
      <c r="Y142" s="89"/>
      <c r="Z142" s="94"/>
      <c r="AA142" s="230"/>
      <c r="AB142" s="70"/>
      <c r="AC142" s="360">
        <v>43465</v>
      </c>
      <c r="AD142" s="370" t="s">
        <v>1143</v>
      </c>
      <c r="AE142" s="59">
        <v>2</v>
      </c>
      <c r="AF142" s="405">
        <f t="shared" si="64"/>
        <v>1</v>
      </c>
      <c r="AG142" s="406">
        <f t="shared" si="65"/>
        <v>1</v>
      </c>
      <c r="AH142" s="89" t="str">
        <f t="shared" ref="AH142:AH144" si="85">IF(AE142="","",IF(AC142&lt;=Q142,IF(AG142=0%,"SIN INICIAR",IF(AG142=100%,"TERMINADA",IF(AG142&gt;0%,"EN PROCESO",IF(AG142&lt;0%,"INCUMPLIDA"))))))</f>
        <v>TERMINADA</v>
      </c>
      <c r="AI142" s="94" t="b">
        <f t="shared" ref="AI142:AI144" si="86">IF(AE142="","",IF(AC142&lt;&gt;Q142,IF(AG142&lt;100%,"INCUMPLIDA",IF(AG142=100%,"TERMINADA EXTEMPORANEA"))))</f>
        <v>0</v>
      </c>
      <c r="AJ142" s="408" t="str">
        <f t="shared" ref="AJ142:AJ144" si="87">IF(AE142="","",IF(AC142&gt;=Y142,AH142,IF(AC142&lt;=Y142,AI142)))</f>
        <v>TERMINADA</v>
      </c>
      <c r="AK142" s="233" t="s">
        <v>1245</v>
      </c>
      <c r="AL142" s="59" t="s">
        <v>881</v>
      </c>
      <c r="AM142" s="412" t="str">
        <f t="shared" si="69"/>
        <v>CUMPLIDA</v>
      </c>
      <c r="AN142" s="59" t="s">
        <v>1114</v>
      </c>
      <c r="AO142" s="60" t="s">
        <v>665</v>
      </c>
      <c r="AP142" s="60" t="s">
        <v>1104</v>
      </c>
    </row>
    <row r="143" spans="1:42" s="296" customFormat="1" ht="102" x14ac:dyDescent="0.2">
      <c r="A143" s="166">
        <v>135</v>
      </c>
      <c r="B143" s="333">
        <v>43375</v>
      </c>
      <c r="C143" s="298" t="s">
        <v>23</v>
      </c>
      <c r="D143" s="298" t="s">
        <v>672</v>
      </c>
      <c r="E143" s="333">
        <v>43375</v>
      </c>
      <c r="F143" s="298">
        <v>16</v>
      </c>
      <c r="G143" s="334" t="s">
        <v>731</v>
      </c>
      <c r="H143" s="335" t="s">
        <v>113</v>
      </c>
      <c r="I143" s="336" t="s">
        <v>732</v>
      </c>
      <c r="J143" s="298" t="s">
        <v>733</v>
      </c>
      <c r="K143" s="298">
        <v>2</v>
      </c>
      <c r="L143" s="298" t="s">
        <v>27</v>
      </c>
      <c r="M143" s="298" t="s">
        <v>676</v>
      </c>
      <c r="N143" s="298" t="s">
        <v>734</v>
      </c>
      <c r="O143" s="337">
        <v>1</v>
      </c>
      <c r="P143" s="333">
        <v>43403</v>
      </c>
      <c r="Q143" s="333">
        <v>43524</v>
      </c>
      <c r="R143" s="298" t="s">
        <v>47</v>
      </c>
      <c r="S143" s="298" t="s">
        <v>644</v>
      </c>
      <c r="T143" s="298" t="s">
        <v>644</v>
      </c>
      <c r="U143" s="338" t="s">
        <v>120</v>
      </c>
      <c r="V143" s="207"/>
      <c r="W143" s="208"/>
      <c r="X143" s="176"/>
      <c r="Y143" s="56"/>
      <c r="Z143" s="56"/>
      <c r="AA143" s="177"/>
      <c r="AB143" s="368"/>
      <c r="AC143" s="360">
        <v>43465</v>
      </c>
      <c r="AD143" s="178" t="s">
        <v>1144</v>
      </c>
      <c r="AE143" s="59">
        <v>1</v>
      </c>
      <c r="AF143" s="405">
        <f t="shared" si="64"/>
        <v>0.5</v>
      </c>
      <c r="AG143" s="406">
        <f t="shared" si="65"/>
        <v>0.5</v>
      </c>
      <c r="AH143" s="89" t="str">
        <f t="shared" si="85"/>
        <v>EN PROCESO</v>
      </c>
      <c r="AI143" s="94" t="str">
        <f t="shared" si="86"/>
        <v>INCUMPLIDA</v>
      </c>
      <c r="AJ143" s="408" t="str">
        <f t="shared" si="87"/>
        <v>EN PROCESO</v>
      </c>
      <c r="AK143" s="233" t="s">
        <v>1246</v>
      </c>
      <c r="AL143" s="59" t="s">
        <v>881</v>
      </c>
      <c r="AM143" s="412" t="str">
        <f t="shared" si="69"/>
        <v>PENDIENTE</v>
      </c>
      <c r="AN143" s="290"/>
      <c r="AO143" s="290"/>
      <c r="AP143" s="355"/>
    </row>
    <row r="144" spans="1:42" s="296" customFormat="1" ht="140.25" x14ac:dyDescent="0.2">
      <c r="A144" s="98">
        <v>136</v>
      </c>
      <c r="B144" s="343">
        <v>43375</v>
      </c>
      <c r="C144" s="209" t="s">
        <v>23</v>
      </c>
      <c r="D144" s="209" t="s">
        <v>672</v>
      </c>
      <c r="E144" s="343">
        <v>43375</v>
      </c>
      <c r="F144" s="209">
        <v>17</v>
      </c>
      <c r="G144" s="344" t="s">
        <v>735</v>
      </c>
      <c r="H144" s="345" t="s">
        <v>113</v>
      </c>
      <c r="I144" s="346" t="s">
        <v>736</v>
      </c>
      <c r="J144" s="351" t="s">
        <v>737</v>
      </c>
      <c r="K144" s="306">
        <v>3</v>
      </c>
      <c r="L144" s="209" t="s">
        <v>375</v>
      </c>
      <c r="M144" s="209" t="s">
        <v>676</v>
      </c>
      <c r="N144" s="306" t="s">
        <v>738</v>
      </c>
      <c r="O144" s="347">
        <v>1</v>
      </c>
      <c r="P144" s="343">
        <v>43403</v>
      </c>
      <c r="Q144" s="343">
        <v>43769</v>
      </c>
      <c r="R144" s="306" t="s">
        <v>47</v>
      </c>
      <c r="S144" s="209" t="s">
        <v>644</v>
      </c>
      <c r="T144" s="209" t="s">
        <v>644</v>
      </c>
      <c r="U144" s="348" t="s">
        <v>120</v>
      </c>
      <c r="V144" s="134"/>
      <c r="W144" s="135"/>
      <c r="X144" s="101"/>
      <c r="Y144" s="56"/>
      <c r="Z144" s="56"/>
      <c r="AA144" s="102"/>
      <c r="AB144" s="366"/>
      <c r="AC144" s="360">
        <v>43465</v>
      </c>
      <c r="AD144" s="178" t="s">
        <v>1144</v>
      </c>
      <c r="AE144" s="59">
        <v>1</v>
      </c>
      <c r="AF144" s="405">
        <f t="shared" si="64"/>
        <v>0.33333333333333331</v>
      </c>
      <c r="AG144" s="406">
        <f t="shared" si="65"/>
        <v>0.33333333333333331</v>
      </c>
      <c r="AH144" s="89" t="str">
        <f t="shared" si="85"/>
        <v>EN PROCESO</v>
      </c>
      <c r="AI144" s="94" t="str">
        <f t="shared" si="86"/>
        <v>INCUMPLIDA</v>
      </c>
      <c r="AJ144" s="408" t="str">
        <f t="shared" si="87"/>
        <v>EN PROCESO</v>
      </c>
      <c r="AK144" s="233" t="s">
        <v>1247</v>
      </c>
      <c r="AL144" s="59" t="s">
        <v>881</v>
      </c>
      <c r="AM144" s="412" t="str">
        <f t="shared" si="69"/>
        <v>PENDIENTE</v>
      </c>
      <c r="AN144" s="290"/>
      <c r="AO144" s="290"/>
      <c r="AP144" s="355"/>
    </row>
    <row r="145" spans="1:42" s="296" customFormat="1" ht="76.5" x14ac:dyDescent="0.2">
      <c r="A145" s="83">
        <v>137</v>
      </c>
      <c r="B145" s="289">
        <v>43375</v>
      </c>
      <c r="C145" s="262" t="s">
        <v>23</v>
      </c>
      <c r="D145" s="262" t="s">
        <v>672</v>
      </c>
      <c r="E145" s="289">
        <v>43375</v>
      </c>
      <c r="F145" s="262">
        <v>18</v>
      </c>
      <c r="G145" s="261" t="s">
        <v>739</v>
      </c>
      <c r="H145" s="262" t="s">
        <v>113</v>
      </c>
      <c r="I145" s="262" t="s">
        <v>740</v>
      </c>
      <c r="J145" s="262" t="s">
        <v>741</v>
      </c>
      <c r="K145" s="262">
        <v>1</v>
      </c>
      <c r="L145" s="262" t="s">
        <v>375</v>
      </c>
      <c r="M145" s="262" t="s">
        <v>676</v>
      </c>
      <c r="N145" s="262" t="s">
        <v>742</v>
      </c>
      <c r="O145" s="288">
        <v>1</v>
      </c>
      <c r="P145" s="289">
        <v>43403</v>
      </c>
      <c r="Q145" s="289">
        <v>43465</v>
      </c>
      <c r="R145" s="262" t="s">
        <v>47</v>
      </c>
      <c r="S145" s="262" t="s">
        <v>644</v>
      </c>
      <c r="T145" s="262" t="s">
        <v>644</v>
      </c>
      <c r="U145" s="262" t="s">
        <v>120</v>
      </c>
      <c r="V145" s="70"/>
      <c r="W145" s="371"/>
      <c r="X145" s="217"/>
      <c r="Y145" s="89"/>
      <c r="Z145" s="94"/>
      <c r="AA145" s="230"/>
      <c r="AB145" s="70"/>
      <c r="AC145" s="360">
        <v>43465</v>
      </c>
      <c r="AD145" s="93" t="s">
        <v>1145</v>
      </c>
      <c r="AE145" s="59">
        <v>1</v>
      </c>
      <c r="AF145" s="405">
        <f t="shared" si="64"/>
        <v>1</v>
      </c>
      <c r="AG145" s="406">
        <f t="shared" si="65"/>
        <v>1</v>
      </c>
      <c r="AH145" s="89" t="str">
        <f t="shared" ref="AH145:AH146" si="88">IF(AE145="","",IF(AC145&lt;=Q145,IF(AG145=0%,"SIN INICIAR",IF(AG145=100%,"TERMINADA",IF(AG145&gt;0%,"EN PROCESO",IF(AG145&lt;0%,"INCUMPLIDA"))))))</f>
        <v>TERMINADA</v>
      </c>
      <c r="AI145" s="94" t="b">
        <f t="shared" ref="AI145:AI146" si="89">IF(AE145="","",IF(AC145&lt;&gt;Q145,IF(AG145&lt;100%,"INCUMPLIDA",IF(AG145=100%,"TERMINADA EXTEMPORANEA"))))</f>
        <v>0</v>
      </c>
      <c r="AJ145" s="408" t="str">
        <f t="shared" ref="AJ145:AJ146" si="90">IF(AE145="","",IF(AC145&gt;=Y145,AH145,IF(AC145&lt;=Y145,AI145)))</f>
        <v>TERMINADA</v>
      </c>
      <c r="AK145" s="233" t="s">
        <v>1248</v>
      </c>
      <c r="AL145" s="59" t="s">
        <v>881</v>
      </c>
      <c r="AM145" s="412" t="str">
        <f t="shared" si="69"/>
        <v>CUMPLIDA</v>
      </c>
      <c r="AN145" s="59" t="s">
        <v>1167</v>
      </c>
      <c r="AO145" s="60" t="s">
        <v>666</v>
      </c>
      <c r="AP145" s="60" t="s">
        <v>881</v>
      </c>
    </row>
    <row r="146" spans="1:42" s="296" customFormat="1" ht="90" x14ac:dyDescent="0.2">
      <c r="A146" s="166">
        <v>138</v>
      </c>
      <c r="B146" s="333">
        <v>43375</v>
      </c>
      <c r="C146" s="298" t="s">
        <v>23</v>
      </c>
      <c r="D146" s="298" t="s">
        <v>672</v>
      </c>
      <c r="E146" s="333">
        <v>43375</v>
      </c>
      <c r="F146" s="298">
        <v>20</v>
      </c>
      <c r="G146" s="334" t="s">
        <v>743</v>
      </c>
      <c r="H146" s="335" t="s">
        <v>113</v>
      </c>
      <c r="I146" s="336" t="s">
        <v>744</v>
      </c>
      <c r="J146" s="298" t="s">
        <v>745</v>
      </c>
      <c r="K146" s="298">
        <v>1</v>
      </c>
      <c r="L146" s="298" t="s">
        <v>25</v>
      </c>
      <c r="M146" s="298" t="s">
        <v>676</v>
      </c>
      <c r="N146" s="298" t="s">
        <v>746</v>
      </c>
      <c r="O146" s="337">
        <v>1</v>
      </c>
      <c r="P146" s="333">
        <v>43403</v>
      </c>
      <c r="Q146" s="333">
        <v>43524</v>
      </c>
      <c r="R146" s="298" t="s">
        <v>47</v>
      </c>
      <c r="S146" s="298" t="s">
        <v>644</v>
      </c>
      <c r="T146" s="298" t="s">
        <v>644</v>
      </c>
      <c r="U146" s="338" t="s">
        <v>120</v>
      </c>
      <c r="V146" s="207"/>
      <c r="W146" s="208"/>
      <c r="X146" s="176"/>
      <c r="Y146" s="56"/>
      <c r="Z146" s="56"/>
      <c r="AA146" s="177"/>
      <c r="AB146" s="368"/>
      <c r="AC146" s="360">
        <v>43465</v>
      </c>
      <c r="AD146" s="178" t="s">
        <v>1146</v>
      </c>
      <c r="AE146" s="59">
        <v>1</v>
      </c>
      <c r="AF146" s="405">
        <f t="shared" si="64"/>
        <v>1</v>
      </c>
      <c r="AG146" s="406">
        <f t="shared" si="65"/>
        <v>1</v>
      </c>
      <c r="AH146" s="89" t="str">
        <f t="shared" si="88"/>
        <v>TERMINADA</v>
      </c>
      <c r="AI146" s="94" t="str">
        <f t="shared" si="89"/>
        <v>TERMINADA EXTEMPORANEA</v>
      </c>
      <c r="AJ146" s="408" t="str">
        <f t="shared" si="90"/>
        <v>TERMINADA</v>
      </c>
      <c r="AK146" s="233" t="s">
        <v>1249</v>
      </c>
      <c r="AL146" s="59" t="s">
        <v>881</v>
      </c>
      <c r="AM146" s="412" t="str">
        <f t="shared" si="69"/>
        <v>CUMPLIDA</v>
      </c>
      <c r="AN146" s="59" t="s">
        <v>1167</v>
      </c>
      <c r="AO146" s="60" t="s">
        <v>666</v>
      </c>
      <c r="AP146" s="60" t="s">
        <v>881</v>
      </c>
    </row>
    <row r="147" spans="1:42" s="296" customFormat="1" ht="140.25" x14ac:dyDescent="0.2">
      <c r="A147" s="54">
        <v>139</v>
      </c>
      <c r="B147" s="333">
        <v>43375</v>
      </c>
      <c r="C147" s="298" t="s">
        <v>23</v>
      </c>
      <c r="D147" s="298" t="s">
        <v>672</v>
      </c>
      <c r="E147" s="333">
        <v>43375</v>
      </c>
      <c r="F147" s="298">
        <v>21</v>
      </c>
      <c r="G147" s="341" t="s">
        <v>747</v>
      </c>
      <c r="H147" s="335" t="s">
        <v>113</v>
      </c>
      <c r="I147" s="342" t="s">
        <v>748</v>
      </c>
      <c r="J147" s="305" t="s">
        <v>749</v>
      </c>
      <c r="K147" s="305">
        <v>8</v>
      </c>
      <c r="L147" s="298" t="s">
        <v>375</v>
      </c>
      <c r="M147" s="298" t="s">
        <v>676</v>
      </c>
      <c r="N147" s="305" t="s">
        <v>750</v>
      </c>
      <c r="O147" s="337">
        <v>1</v>
      </c>
      <c r="P147" s="333">
        <v>43403</v>
      </c>
      <c r="Q147" s="333">
        <v>43769</v>
      </c>
      <c r="R147" s="305" t="s">
        <v>47</v>
      </c>
      <c r="S147" s="298" t="s">
        <v>644</v>
      </c>
      <c r="T147" s="298" t="s">
        <v>644</v>
      </c>
      <c r="U147" s="338" t="s">
        <v>120</v>
      </c>
      <c r="V147" s="75"/>
      <c r="W147" s="62"/>
      <c r="X147" s="55"/>
      <c r="Y147" s="56"/>
      <c r="Z147" s="56"/>
      <c r="AA147" s="57"/>
      <c r="AB147" s="365"/>
      <c r="AC147" s="360">
        <v>43465</v>
      </c>
      <c r="AD147" s="339" t="s">
        <v>1147</v>
      </c>
      <c r="AE147" s="59">
        <v>3</v>
      </c>
      <c r="AF147" s="405">
        <f t="shared" si="64"/>
        <v>0.375</v>
      </c>
      <c r="AG147" s="406">
        <f t="shared" si="65"/>
        <v>0.375</v>
      </c>
      <c r="AH147" s="89" t="str">
        <f t="shared" ref="AH147:AH151" si="91">IF(AE147="","",IF(AC147&lt;=Q147,IF(AG147=0%,"SIN INICIAR",IF(AG147=100%,"TERMINADA",IF(AG147&gt;0%,"EN PROCESO",IF(AG147&lt;0%,"INCUMPLIDA"))))))</f>
        <v>EN PROCESO</v>
      </c>
      <c r="AI147" s="94" t="str">
        <f t="shared" ref="AI147:AI151" si="92">IF(AE147="","",IF(AC147&lt;&gt;Q147,IF(AG147&lt;100%,"INCUMPLIDA",IF(AG147=100%,"TERMINADA EXTEMPORANEA"))))</f>
        <v>INCUMPLIDA</v>
      </c>
      <c r="AJ147" s="408" t="str">
        <f t="shared" ref="AJ147:AJ151" si="93">IF(AE147="","",IF(AC147&gt;=Y147,AH147,IF(AC147&lt;=Y147,AI147)))</f>
        <v>EN PROCESO</v>
      </c>
      <c r="AK147" s="233" t="s">
        <v>1250</v>
      </c>
      <c r="AL147" s="59" t="s">
        <v>881</v>
      </c>
      <c r="AM147" s="412" t="str">
        <f t="shared" si="69"/>
        <v>PENDIENTE</v>
      </c>
      <c r="AN147" s="290"/>
      <c r="AO147" s="290"/>
      <c r="AP147" s="355"/>
    </row>
    <row r="148" spans="1:42" s="296" customFormat="1" ht="153" x14ac:dyDescent="0.2">
      <c r="A148" s="54">
        <v>140</v>
      </c>
      <c r="B148" s="333">
        <v>43375</v>
      </c>
      <c r="C148" s="298" t="s">
        <v>23</v>
      </c>
      <c r="D148" s="298" t="s">
        <v>672</v>
      </c>
      <c r="E148" s="333">
        <v>43375</v>
      </c>
      <c r="F148" s="298">
        <v>22</v>
      </c>
      <c r="G148" s="341" t="s">
        <v>751</v>
      </c>
      <c r="H148" s="335" t="s">
        <v>113</v>
      </c>
      <c r="I148" s="342" t="s">
        <v>752</v>
      </c>
      <c r="J148" s="305" t="s">
        <v>753</v>
      </c>
      <c r="K148" s="305">
        <v>7</v>
      </c>
      <c r="L148" s="298" t="s">
        <v>25</v>
      </c>
      <c r="M148" s="298" t="s">
        <v>676</v>
      </c>
      <c r="N148" s="305" t="s">
        <v>754</v>
      </c>
      <c r="O148" s="337">
        <v>1</v>
      </c>
      <c r="P148" s="333">
        <v>43403</v>
      </c>
      <c r="Q148" s="333">
        <v>43768</v>
      </c>
      <c r="R148" s="305" t="s">
        <v>47</v>
      </c>
      <c r="S148" s="298" t="s">
        <v>644</v>
      </c>
      <c r="T148" s="298" t="s">
        <v>644</v>
      </c>
      <c r="U148" s="338" t="s">
        <v>120</v>
      </c>
      <c r="V148" s="75"/>
      <c r="W148" s="62"/>
      <c r="X148" s="55"/>
      <c r="Y148" s="56"/>
      <c r="Z148" s="56"/>
      <c r="AA148" s="57"/>
      <c r="AB148" s="365"/>
      <c r="AC148" s="360">
        <v>43465</v>
      </c>
      <c r="AD148" s="339" t="s">
        <v>1148</v>
      </c>
      <c r="AE148" s="59">
        <v>2</v>
      </c>
      <c r="AF148" s="405">
        <f t="shared" si="64"/>
        <v>0.2857142857142857</v>
      </c>
      <c r="AG148" s="406">
        <f t="shared" si="65"/>
        <v>0.2857142857142857</v>
      </c>
      <c r="AH148" s="89" t="str">
        <f t="shared" si="91"/>
        <v>EN PROCESO</v>
      </c>
      <c r="AI148" s="94" t="str">
        <f t="shared" si="92"/>
        <v>INCUMPLIDA</v>
      </c>
      <c r="AJ148" s="408" t="str">
        <f t="shared" si="93"/>
        <v>EN PROCESO</v>
      </c>
      <c r="AK148" s="233" t="s">
        <v>1251</v>
      </c>
      <c r="AL148" s="59" t="s">
        <v>881</v>
      </c>
      <c r="AM148" s="412" t="str">
        <f t="shared" si="69"/>
        <v>PENDIENTE</v>
      </c>
      <c r="AN148" s="290"/>
      <c r="AO148" s="290"/>
      <c r="AP148" s="355"/>
    </row>
    <row r="149" spans="1:42" s="296" customFormat="1" ht="123.75" x14ac:dyDescent="0.2">
      <c r="A149" s="54">
        <v>141</v>
      </c>
      <c r="B149" s="333">
        <v>43375</v>
      </c>
      <c r="C149" s="298" t="s">
        <v>23</v>
      </c>
      <c r="D149" s="298" t="s">
        <v>672</v>
      </c>
      <c r="E149" s="333">
        <v>43375</v>
      </c>
      <c r="F149" s="298">
        <v>23</v>
      </c>
      <c r="G149" s="341" t="s">
        <v>755</v>
      </c>
      <c r="H149" s="335" t="s">
        <v>113</v>
      </c>
      <c r="I149" s="342" t="s">
        <v>756</v>
      </c>
      <c r="J149" s="305" t="s">
        <v>757</v>
      </c>
      <c r="K149" s="305">
        <v>5</v>
      </c>
      <c r="L149" s="298" t="s">
        <v>25</v>
      </c>
      <c r="M149" s="298" t="s">
        <v>676</v>
      </c>
      <c r="N149" s="305" t="s">
        <v>758</v>
      </c>
      <c r="O149" s="337">
        <v>1</v>
      </c>
      <c r="P149" s="333">
        <v>43403</v>
      </c>
      <c r="Q149" s="333">
        <v>43768</v>
      </c>
      <c r="R149" s="305" t="s">
        <v>47</v>
      </c>
      <c r="S149" s="298" t="s">
        <v>644</v>
      </c>
      <c r="T149" s="298" t="s">
        <v>644</v>
      </c>
      <c r="U149" s="338" t="s">
        <v>120</v>
      </c>
      <c r="V149" s="75"/>
      <c r="W149" s="62"/>
      <c r="X149" s="55"/>
      <c r="Y149" s="56"/>
      <c r="Z149" s="56"/>
      <c r="AA149" s="57"/>
      <c r="AB149" s="365"/>
      <c r="AC149" s="360">
        <v>43465</v>
      </c>
      <c r="AD149" s="178" t="s">
        <v>1149</v>
      </c>
      <c r="AE149" s="59">
        <v>3</v>
      </c>
      <c r="AF149" s="405">
        <f t="shared" si="64"/>
        <v>0.6</v>
      </c>
      <c r="AG149" s="406">
        <f t="shared" si="65"/>
        <v>0.6</v>
      </c>
      <c r="AH149" s="89" t="str">
        <f t="shared" si="91"/>
        <v>EN PROCESO</v>
      </c>
      <c r="AI149" s="94" t="str">
        <f t="shared" si="92"/>
        <v>INCUMPLIDA</v>
      </c>
      <c r="AJ149" s="408" t="str">
        <f t="shared" si="93"/>
        <v>EN PROCESO</v>
      </c>
      <c r="AK149" s="233" t="s">
        <v>1252</v>
      </c>
      <c r="AL149" s="59" t="s">
        <v>881</v>
      </c>
      <c r="AM149" s="412" t="str">
        <f t="shared" si="69"/>
        <v>PENDIENTE</v>
      </c>
      <c r="AN149" s="290"/>
      <c r="AO149" s="290"/>
      <c r="AP149" s="355"/>
    </row>
    <row r="150" spans="1:42" s="296" customFormat="1" ht="76.5" x14ac:dyDescent="0.2">
      <c r="A150" s="54">
        <v>142</v>
      </c>
      <c r="B150" s="333">
        <v>43375</v>
      </c>
      <c r="C150" s="298" t="s">
        <v>23</v>
      </c>
      <c r="D150" s="298" t="s">
        <v>672</v>
      </c>
      <c r="E150" s="333">
        <v>43375</v>
      </c>
      <c r="F150" s="298">
        <v>24</v>
      </c>
      <c r="G150" s="341" t="s">
        <v>759</v>
      </c>
      <c r="H150" s="335" t="s">
        <v>113</v>
      </c>
      <c r="I150" s="342" t="s">
        <v>760</v>
      </c>
      <c r="J150" s="305" t="s">
        <v>761</v>
      </c>
      <c r="K150" s="306">
        <v>1</v>
      </c>
      <c r="L150" s="209" t="s">
        <v>25</v>
      </c>
      <c r="M150" s="209" t="s">
        <v>676</v>
      </c>
      <c r="N150" s="306" t="s">
        <v>762</v>
      </c>
      <c r="O150" s="347">
        <v>1</v>
      </c>
      <c r="P150" s="343">
        <v>43403</v>
      </c>
      <c r="Q150" s="343">
        <v>43524</v>
      </c>
      <c r="R150" s="306" t="s">
        <v>47</v>
      </c>
      <c r="S150" s="209" t="s">
        <v>644</v>
      </c>
      <c r="T150" s="209" t="s">
        <v>644</v>
      </c>
      <c r="U150" s="348" t="s">
        <v>120</v>
      </c>
      <c r="V150" s="134"/>
      <c r="W150" s="135"/>
      <c r="X150" s="101"/>
      <c r="Y150" s="56"/>
      <c r="Z150" s="56"/>
      <c r="AA150" s="102"/>
      <c r="AB150" s="366"/>
      <c r="AC150" s="373">
        <v>43465</v>
      </c>
      <c r="AD150" s="315" t="s">
        <v>1150</v>
      </c>
      <c r="AE150" s="59">
        <v>1</v>
      </c>
      <c r="AF150" s="405">
        <f t="shared" si="64"/>
        <v>1</v>
      </c>
      <c r="AG150" s="406">
        <f t="shared" si="65"/>
        <v>1</v>
      </c>
      <c r="AH150" s="89" t="str">
        <f t="shared" si="91"/>
        <v>TERMINADA</v>
      </c>
      <c r="AI150" s="94" t="str">
        <f t="shared" si="92"/>
        <v>TERMINADA EXTEMPORANEA</v>
      </c>
      <c r="AJ150" s="408" t="str">
        <f t="shared" si="93"/>
        <v>TERMINADA</v>
      </c>
      <c r="AK150" s="233" t="s">
        <v>1253</v>
      </c>
      <c r="AL150" s="59" t="s">
        <v>881</v>
      </c>
      <c r="AM150" s="412" t="str">
        <f t="shared" si="69"/>
        <v>CUMPLIDA</v>
      </c>
      <c r="AN150" s="59" t="s">
        <v>1167</v>
      </c>
      <c r="AO150" s="60" t="s">
        <v>666</v>
      </c>
      <c r="AP150" s="60" t="s">
        <v>881</v>
      </c>
    </row>
    <row r="151" spans="1:42" s="296" customFormat="1" ht="114.75" x14ac:dyDescent="0.2">
      <c r="A151" s="98">
        <v>143</v>
      </c>
      <c r="B151" s="343">
        <v>43375</v>
      </c>
      <c r="C151" s="209" t="s">
        <v>23</v>
      </c>
      <c r="D151" s="209" t="s">
        <v>672</v>
      </c>
      <c r="E151" s="343">
        <v>43375</v>
      </c>
      <c r="F151" s="209">
        <v>25</v>
      </c>
      <c r="G151" s="344" t="s">
        <v>763</v>
      </c>
      <c r="H151" s="345" t="s">
        <v>113</v>
      </c>
      <c r="I151" s="346" t="s">
        <v>764</v>
      </c>
      <c r="J151" s="306" t="s">
        <v>765</v>
      </c>
      <c r="K151" s="374">
        <v>2</v>
      </c>
      <c r="L151" s="374" t="s">
        <v>25</v>
      </c>
      <c r="M151" s="374" t="s">
        <v>676</v>
      </c>
      <c r="N151" s="374" t="s">
        <v>766</v>
      </c>
      <c r="O151" s="375">
        <v>1</v>
      </c>
      <c r="P151" s="376">
        <v>43403</v>
      </c>
      <c r="Q151" s="376">
        <v>43768</v>
      </c>
      <c r="R151" s="374" t="s">
        <v>47</v>
      </c>
      <c r="S151" s="374" t="s">
        <v>644</v>
      </c>
      <c r="T151" s="374" t="s">
        <v>644</v>
      </c>
      <c r="U151" s="377" t="s">
        <v>120</v>
      </c>
      <c r="V151" s="378"/>
      <c r="W151" s="379"/>
      <c r="X151" s="380"/>
      <c r="Y151" s="56"/>
      <c r="Z151" s="56"/>
      <c r="AA151" s="381"/>
      <c r="AB151" s="382"/>
      <c r="AC151" s="360">
        <v>43465</v>
      </c>
      <c r="AD151" s="383" t="s">
        <v>1158</v>
      </c>
      <c r="AE151" s="59">
        <v>1</v>
      </c>
      <c r="AF151" s="405">
        <f t="shared" si="64"/>
        <v>0.5</v>
      </c>
      <c r="AG151" s="406">
        <f t="shared" si="65"/>
        <v>0.5</v>
      </c>
      <c r="AH151" s="89" t="str">
        <f t="shared" si="91"/>
        <v>EN PROCESO</v>
      </c>
      <c r="AI151" s="94" t="str">
        <f t="shared" si="92"/>
        <v>INCUMPLIDA</v>
      </c>
      <c r="AJ151" s="408" t="str">
        <f t="shared" si="93"/>
        <v>EN PROCESO</v>
      </c>
      <c r="AK151" s="233" t="s">
        <v>1254</v>
      </c>
      <c r="AL151" s="402" t="s">
        <v>896</v>
      </c>
      <c r="AM151" s="412" t="str">
        <f t="shared" si="69"/>
        <v>PENDIENTE</v>
      </c>
      <c r="AN151" s="290"/>
      <c r="AO151" s="290"/>
      <c r="AP151" s="290"/>
    </row>
    <row r="152" spans="1:42" s="296" customFormat="1" ht="76.5" x14ac:dyDescent="0.2">
      <c r="A152" s="83">
        <v>144</v>
      </c>
      <c r="B152" s="289">
        <v>43375</v>
      </c>
      <c r="C152" s="262" t="s">
        <v>23</v>
      </c>
      <c r="D152" s="262" t="s">
        <v>672</v>
      </c>
      <c r="E152" s="289">
        <v>43375</v>
      </c>
      <c r="F152" s="262">
        <v>26</v>
      </c>
      <c r="G152" s="261" t="s">
        <v>767</v>
      </c>
      <c r="H152" s="262" t="s">
        <v>113</v>
      </c>
      <c r="I152" s="262" t="s">
        <v>768</v>
      </c>
      <c r="J152" s="262" t="s">
        <v>769</v>
      </c>
      <c r="K152" s="262">
        <v>1</v>
      </c>
      <c r="L152" s="262" t="s">
        <v>25</v>
      </c>
      <c r="M152" s="262" t="s">
        <v>676</v>
      </c>
      <c r="N152" s="262" t="s">
        <v>770</v>
      </c>
      <c r="O152" s="288">
        <v>1</v>
      </c>
      <c r="P152" s="289">
        <v>43403</v>
      </c>
      <c r="Q152" s="289">
        <v>43465</v>
      </c>
      <c r="R152" s="262" t="s">
        <v>47</v>
      </c>
      <c r="S152" s="262" t="s">
        <v>644</v>
      </c>
      <c r="T152" s="262" t="s">
        <v>644</v>
      </c>
      <c r="U152" s="262" t="s">
        <v>120</v>
      </c>
      <c r="V152" s="70"/>
      <c r="W152" s="295" t="s">
        <v>166</v>
      </c>
      <c r="X152" s="217"/>
      <c r="Y152" s="89"/>
      <c r="Z152" s="94"/>
      <c r="AA152" s="230"/>
      <c r="AB152" s="70"/>
      <c r="AC152" s="360">
        <v>43465</v>
      </c>
      <c r="AD152" s="93" t="s">
        <v>1151</v>
      </c>
      <c r="AE152" s="59">
        <v>1</v>
      </c>
      <c r="AF152" s="405">
        <f t="shared" si="64"/>
        <v>1</v>
      </c>
      <c r="AG152" s="406">
        <f t="shared" si="65"/>
        <v>1</v>
      </c>
      <c r="AH152" s="89" t="str">
        <f t="shared" ref="AH152" si="94">IF(AE152="","",IF(AC152&lt;=Q152,IF(AG152=0%,"SIN INICIAR",IF(AG152=100%,"TERMINADA",IF(AG152&gt;0%,"EN PROCESO",IF(AG152&lt;0%,"INCUMPLIDA"))))))</f>
        <v>TERMINADA</v>
      </c>
      <c r="AI152" s="94" t="b">
        <f t="shared" ref="AI152" si="95">IF(AE152="","",IF(AC152&lt;&gt;Q152,IF(AG152&lt;100%,"INCUMPLIDA",IF(AG152=100%,"TERMINADA EXTEMPORANEA"))))</f>
        <v>0</v>
      </c>
      <c r="AJ152" s="408" t="str">
        <f t="shared" ref="AJ152" si="96">IF(AE152="","",IF(AC152&gt;=Y152,AH152,IF(AC152&lt;=Y152,AI152)))</f>
        <v>TERMINADA</v>
      </c>
      <c r="AK152" s="233" t="s">
        <v>1255</v>
      </c>
      <c r="AL152" s="59" t="s">
        <v>881</v>
      </c>
      <c r="AM152" s="412" t="str">
        <f t="shared" si="69"/>
        <v>CUMPLIDA</v>
      </c>
      <c r="AN152" s="59" t="s">
        <v>1167</v>
      </c>
      <c r="AO152" s="60" t="s">
        <v>666</v>
      </c>
      <c r="AP152" s="60" t="s">
        <v>881</v>
      </c>
    </row>
    <row r="153" spans="1:42" s="296" customFormat="1" ht="76.5" x14ac:dyDescent="0.2">
      <c r="A153" s="83">
        <v>145</v>
      </c>
      <c r="B153" s="289">
        <v>43375</v>
      </c>
      <c r="C153" s="262" t="s">
        <v>23</v>
      </c>
      <c r="D153" s="262" t="s">
        <v>672</v>
      </c>
      <c r="E153" s="289">
        <v>43375</v>
      </c>
      <c r="F153" s="262">
        <v>27</v>
      </c>
      <c r="G153" s="261" t="s">
        <v>771</v>
      </c>
      <c r="H153" s="262" t="s">
        <v>113</v>
      </c>
      <c r="I153" s="262" t="s">
        <v>1088</v>
      </c>
      <c r="J153" s="262" t="s">
        <v>772</v>
      </c>
      <c r="K153" s="262">
        <v>1</v>
      </c>
      <c r="L153" s="262" t="s">
        <v>375</v>
      </c>
      <c r="M153" s="262" t="s">
        <v>676</v>
      </c>
      <c r="N153" s="262" t="s">
        <v>691</v>
      </c>
      <c r="O153" s="288">
        <v>1</v>
      </c>
      <c r="P153" s="289">
        <v>43403</v>
      </c>
      <c r="Q153" s="289">
        <v>43465</v>
      </c>
      <c r="R153" s="262" t="s">
        <v>47</v>
      </c>
      <c r="S153" s="262" t="s">
        <v>644</v>
      </c>
      <c r="T153" s="262" t="s">
        <v>644</v>
      </c>
      <c r="U153" s="262" t="s">
        <v>120</v>
      </c>
      <c r="V153" s="70"/>
      <c r="W153" s="295" t="s">
        <v>166</v>
      </c>
      <c r="X153" s="217"/>
      <c r="Y153" s="89"/>
      <c r="Z153" s="94"/>
      <c r="AA153" s="230"/>
      <c r="AB153" s="70"/>
      <c r="AC153" s="360">
        <v>43465</v>
      </c>
      <c r="AD153" s="93" t="s">
        <v>1152</v>
      </c>
      <c r="AE153" s="59">
        <v>1</v>
      </c>
      <c r="AF153" s="405">
        <f t="shared" si="64"/>
        <v>1</v>
      </c>
      <c r="AG153" s="406">
        <f t="shared" si="65"/>
        <v>1</v>
      </c>
      <c r="AH153" s="89" t="str">
        <f t="shared" ref="AH153:AH155" si="97">IF(AE153="","",IF(AC153&lt;=Q153,IF(AG153=0%,"SIN INICIAR",IF(AG153=100%,"TERMINADA",IF(AG153&gt;0%,"EN PROCESO",IF(AG153&lt;0%,"INCUMPLIDA"))))))</f>
        <v>TERMINADA</v>
      </c>
      <c r="AI153" s="94" t="b">
        <f t="shared" ref="AI153:AI155" si="98">IF(AE153="","",IF(AC153&lt;&gt;Q153,IF(AG153&lt;100%,"INCUMPLIDA",IF(AG153=100%,"TERMINADA EXTEMPORANEA"))))</f>
        <v>0</v>
      </c>
      <c r="AJ153" s="408" t="str">
        <f t="shared" ref="AJ153:AJ155" si="99">IF(AE153="","",IF(AC153&gt;=Y153,AH153,IF(AC153&lt;=Y153,AI153)))</f>
        <v>TERMINADA</v>
      </c>
      <c r="AK153" s="233" t="s">
        <v>1256</v>
      </c>
      <c r="AL153" s="59" t="s">
        <v>881</v>
      </c>
      <c r="AM153" s="412" t="str">
        <f t="shared" si="69"/>
        <v>CUMPLIDA</v>
      </c>
      <c r="AN153" s="59" t="s">
        <v>1167</v>
      </c>
      <c r="AO153" s="60" t="s">
        <v>666</v>
      </c>
      <c r="AP153" s="60" t="s">
        <v>881</v>
      </c>
    </row>
    <row r="154" spans="1:42" s="296" customFormat="1" ht="78.75" x14ac:dyDescent="0.2">
      <c r="A154" s="83">
        <v>146</v>
      </c>
      <c r="B154" s="289">
        <v>43375</v>
      </c>
      <c r="C154" s="262" t="s">
        <v>23</v>
      </c>
      <c r="D154" s="262" t="s">
        <v>672</v>
      </c>
      <c r="E154" s="289">
        <v>43375</v>
      </c>
      <c r="F154" s="262">
        <v>28</v>
      </c>
      <c r="G154" s="261" t="s">
        <v>773</v>
      </c>
      <c r="H154" s="262" t="s">
        <v>113</v>
      </c>
      <c r="I154" s="262" t="s">
        <v>975</v>
      </c>
      <c r="J154" s="262" t="s">
        <v>774</v>
      </c>
      <c r="K154" s="262">
        <v>1</v>
      </c>
      <c r="L154" s="262" t="s">
        <v>375</v>
      </c>
      <c r="M154" s="262" t="s">
        <v>676</v>
      </c>
      <c r="N154" s="262" t="s">
        <v>691</v>
      </c>
      <c r="O154" s="288">
        <v>1</v>
      </c>
      <c r="P154" s="289">
        <v>43403</v>
      </c>
      <c r="Q154" s="289">
        <v>43465</v>
      </c>
      <c r="R154" s="262" t="s">
        <v>47</v>
      </c>
      <c r="S154" s="262" t="s">
        <v>644</v>
      </c>
      <c r="T154" s="262" t="s">
        <v>644</v>
      </c>
      <c r="U154" s="262" t="s">
        <v>120</v>
      </c>
      <c r="V154" s="70"/>
      <c r="W154" s="295" t="s">
        <v>166</v>
      </c>
      <c r="X154" s="217"/>
      <c r="Y154" s="89"/>
      <c r="Z154" s="94"/>
      <c r="AA154" s="230"/>
      <c r="AB154" s="70"/>
      <c r="AC154" s="360">
        <v>43465</v>
      </c>
      <c r="AD154" s="93" t="s">
        <v>1152</v>
      </c>
      <c r="AE154" s="59">
        <v>1</v>
      </c>
      <c r="AF154" s="405">
        <f t="shared" si="64"/>
        <v>1</v>
      </c>
      <c r="AG154" s="406">
        <f t="shared" si="65"/>
        <v>1</v>
      </c>
      <c r="AH154" s="89" t="str">
        <f t="shared" si="97"/>
        <v>TERMINADA</v>
      </c>
      <c r="AI154" s="94" t="b">
        <f t="shared" si="98"/>
        <v>0</v>
      </c>
      <c r="AJ154" s="408" t="str">
        <f t="shared" si="99"/>
        <v>TERMINADA</v>
      </c>
      <c r="AK154" s="233" t="s">
        <v>1257</v>
      </c>
      <c r="AL154" s="59" t="s">
        <v>881</v>
      </c>
      <c r="AM154" s="412" t="str">
        <f t="shared" si="69"/>
        <v>CUMPLIDA</v>
      </c>
      <c r="AN154" s="59" t="s">
        <v>1167</v>
      </c>
      <c r="AO154" s="60" t="s">
        <v>666</v>
      </c>
      <c r="AP154" s="60" t="s">
        <v>881</v>
      </c>
    </row>
    <row r="155" spans="1:42" s="296" customFormat="1" ht="292.5" x14ac:dyDescent="0.2">
      <c r="A155" s="136">
        <v>147</v>
      </c>
      <c r="B155" s="343">
        <v>43375</v>
      </c>
      <c r="C155" s="209" t="s">
        <v>23</v>
      </c>
      <c r="D155" s="209" t="s">
        <v>672</v>
      </c>
      <c r="E155" s="343">
        <v>43375</v>
      </c>
      <c r="F155" s="209">
        <v>29</v>
      </c>
      <c r="G155" s="349" t="s">
        <v>775</v>
      </c>
      <c r="H155" s="345" t="s">
        <v>113</v>
      </c>
      <c r="I155" s="350" t="s">
        <v>776</v>
      </c>
      <c r="J155" s="209" t="s">
        <v>777</v>
      </c>
      <c r="K155" s="209">
        <v>3</v>
      </c>
      <c r="L155" s="209" t="s">
        <v>27</v>
      </c>
      <c r="M155" s="209" t="s">
        <v>676</v>
      </c>
      <c r="N155" s="209" t="s">
        <v>691</v>
      </c>
      <c r="O155" s="347">
        <v>0.9</v>
      </c>
      <c r="P155" s="343">
        <v>43403</v>
      </c>
      <c r="Q155" s="343">
        <v>43768</v>
      </c>
      <c r="R155" s="209" t="s">
        <v>47</v>
      </c>
      <c r="S155" s="209" t="s">
        <v>644</v>
      </c>
      <c r="T155" s="209" t="s">
        <v>644</v>
      </c>
      <c r="U155" s="348" t="s">
        <v>120</v>
      </c>
      <c r="V155" s="205"/>
      <c r="W155" s="206"/>
      <c r="X155" s="147"/>
      <c r="Y155" s="56"/>
      <c r="Z155" s="56"/>
      <c r="AA155" s="148"/>
      <c r="AB155" s="367"/>
      <c r="AC155" s="360">
        <v>43465</v>
      </c>
      <c r="AD155" s="93" t="s">
        <v>1152</v>
      </c>
      <c r="AE155" s="59">
        <v>1</v>
      </c>
      <c r="AF155" s="405">
        <f t="shared" si="64"/>
        <v>0.33333333333333331</v>
      </c>
      <c r="AG155" s="406">
        <f t="shared" si="65"/>
        <v>0.37037037037037035</v>
      </c>
      <c r="AH155" s="89" t="str">
        <f t="shared" si="97"/>
        <v>EN PROCESO</v>
      </c>
      <c r="AI155" s="94" t="str">
        <f t="shared" si="98"/>
        <v>INCUMPLIDA</v>
      </c>
      <c r="AJ155" s="408" t="str">
        <f t="shared" si="99"/>
        <v>EN PROCESO</v>
      </c>
      <c r="AK155" s="233" t="s">
        <v>1258</v>
      </c>
      <c r="AL155" s="372" t="s">
        <v>881</v>
      </c>
      <c r="AM155" s="412" t="str">
        <f t="shared" si="69"/>
        <v>PENDIENTE</v>
      </c>
      <c r="AN155" s="290"/>
      <c r="AO155" s="290"/>
      <c r="AP155" s="290"/>
    </row>
    <row r="156" spans="1:42" s="296" customFormat="1" ht="112.5" x14ac:dyDescent="0.2">
      <c r="A156" s="83">
        <v>148</v>
      </c>
      <c r="B156" s="289">
        <v>43375</v>
      </c>
      <c r="C156" s="262" t="s">
        <v>23</v>
      </c>
      <c r="D156" s="262" t="s">
        <v>672</v>
      </c>
      <c r="E156" s="289">
        <v>43375</v>
      </c>
      <c r="F156" s="262">
        <v>30</v>
      </c>
      <c r="G156" s="261" t="s">
        <v>778</v>
      </c>
      <c r="H156" s="262" t="s">
        <v>113</v>
      </c>
      <c r="I156" s="262" t="s">
        <v>779</v>
      </c>
      <c r="J156" s="262" t="s">
        <v>780</v>
      </c>
      <c r="K156" s="262">
        <v>1</v>
      </c>
      <c r="L156" s="262" t="s">
        <v>375</v>
      </c>
      <c r="M156" s="262" t="s">
        <v>676</v>
      </c>
      <c r="N156" s="262" t="s">
        <v>691</v>
      </c>
      <c r="O156" s="288">
        <v>1</v>
      </c>
      <c r="P156" s="289">
        <v>43403</v>
      </c>
      <c r="Q156" s="289">
        <v>43465</v>
      </c>
      <c r="R156" s="262" t="s">
        <v>47</v>
      </c>
      <c r="S156" s="262" t="s">
        <v>644</v>
      </c>
      <c r="T156" s="262" t="s">
        <v>644</v>
      </c>
      <c r="U156" s="262" t="s">
        <v>120</v>
      </c>
      <c r="V156" s="70"/>
      <c r="W156" s="295" t="s">
        <v>166</v>
      </c>
      <c r="X156" s="217"/>
      <c r="Y156" s="89"/>
      <c r="Z156" s="94"/>
      <c r="AA156" s="230"/>
      <c r="AB156" s="70"/>
      <c r="AC156" s="360">
        <v>43465</v>
      </c>
      <c r="AD156" s="93" t="s">
        <v>1152</v>
      </c>
      <c r="AE156" s="59">
        <v>1</v>
      </c>
      <c r="AF156" s="405">
        <f t="shared" si="64"/>
        <v>1</v>
      </c>
      <c r="AG156" s="406">
        <f t="shared" si="65"/>
        <v>1</v>
      </c>
      <c r="AH156" s="89" t="str">
        <f t="shared" ref="AH156:AH159" si="100">IF(AE156="","",IF(AC156&lt;=Q156,IF(AG156=0%,"SIN INICIAR",IF(AG156=100%,"TERMINADA",IF(AG156&gt;0%,"EN PROCESO",IF(AG156&lt;0%,"INCUMPLIDA"))))))</f>
        <v>TERMINADA</v>
      </c>
      <c r="AI156" s="94" t="b">
        <f t="shared" ref="AI156:AI160" si="101">IF(AE156="","",IF(AC156&lt;&gt;Q156,IF(AG156&lt;100%,"INCUMPLIDA",IF(AG156=100%,"TERMINADA EXTEMPORANEA"))))</f>
        <v>0</v>
      </c>
      <c r="AJ156" s="408" t="str">
        <f t="shared" ref="AJ156:AJ160" si="102">IF(AE156="","",IF(AC156&gt;=Y156,AH156,IF(AC156&lt;=Y156,AI156)))</f>
        <v>TERMINADA</v>
      </c>
      <c r="AK156" s="233" t="s">
        <v>1259</v>
      </c>
      <c r="AL156" s="59" t="s">
        <v>881</v>
      </c>
      <c r="AM156" s="412" t="str">
        <f t="shared" si="69"/>
        <v>CUMPLIDA</v>
      </c>
      <c r="AN156" s="59" t="s">
        <v>1167</v>
      </c>
      <c r="AO156" s="60" t="s">
        <v>666</v>
      </c>
      <c r="AP156" s="60" t="s">
        <v>881</v>
      </c>
    </row>
    <row r="157" spans="1:42" s="296" customFormat="1" ht="140.25" x14ac:dyDescent="0.2">
      <c r="A157" s="83">
        <v>149</v>
      </c>
      <c r="B157" s="289">
        <v>43375</v>
      </c>
      <c r="C157" s="262" t="s">
        <v>23</v>
      </c>
      <c r="D157" s="262" t="s">
        <v>672</v>
      </c>
      <c r="E157" s="289">
        <v>43375</v>
      </c>
      <c r="F157" s="262">
        <v>31</v>
      </c>
      <c r="G157" s="261" t="s">
        <v>781</v>
      </c>
      <c r="H157" s="262" t="s">
        <v>113</v>
      </c>
      <c r="I157" s="262" t="s">
        <v>782</v>
      </c>
      <c r="J157" s="262" t="s">
        <v>783</v>
      </c>
      <c r="K157" s="262">
        <v>1</v>
      </c>
      <c r="L157" s="262" t="s">
        <v>27</v>
      </c>
      <c r="M157" s="262" t="s">
        <v>676</v>
      </c>
      <c r="N157" s="262" t="s">
        <v>784</v>
      </c>
      <c r="O157" s="288">
        <v>1</v>
      </c>
      <c r="P157" s="289">
        <v>43403</v>
      </c>
      <c r="Q157" s="289">
        <v>43465</v>
      </c>
      <c r="R157" s="262" t="s">
        <v>47</v>
      </c>
      <c r="S157" s="262" t="s">
        <v>644</v>
      </c>
      <c r="T157" s="262" t="s">
        <v>644</v>
      </c>
      <c r="U157" s="262" t="s">
        <v>120</v>
      </c>
      <c r="V157" s="70"/>
      <c r="W157" s="371"/>
      <c r="X157" s="217"/>
      <c r="Y157" s="89"/>
      <c r="Z157" s="94"/>
      <c r="AA157" s="230"/>
      <c r="AB157" s="70"/>
      <c r="AC157" s="360">
        <v>43465</v>
      </c>
      <c r="AD157" s="93" t="s">
        <v>1153</v>
      </c>
      <c r="AE157" s="59">
        <v>0.5</v>
      </c>
      <c r="AF157" s="405">
        <f t="shared" si="64"/>
        <v>0.5</v>
      </c>
      <c r="AG157" s="406">
        <f t="shared" si="65"/>
        <v>0.5</v>
      </c>
      <c r="AH157" s="89" t="str">
        <f>IF(AE157="","",IF(AC157&gt;=Q157,IF(AG157=0%,"SIN INICIAR",IF(AG157=100%,"TERMINADA",IF(AG157&gt;0%,"EN PROCESO",IF(AG157&lt;0%,"INCUMPLIDA"))))))</f>
        <v>EN PROCESO</v>
      </c>
      <c r="AI157" s="94" t="str">
        <f>IF(AE157="","",IF(AC157&lt;=Q157,IF(AG157&lt;100%,"INCUMPLIDA",IF(AG157=100%,"TERMINADA EXTEMPORANEA"))))</f>
        <v>INCUMPLIDA</v>
      </c>
      <c r="AJ157" s="408" t="str">
        <f>IF(AE157="","",IF(AC157&lt;Y157,AH157,IF(AC157&gt;Y157,AI157)))</f>
        <v>INCUMPLIDA</v>
      </c>
      <c r="AK157" s="233" t="s">
        <v>1260</v>
      </c>
      <c r="AL157" s="59" t="s">
        <v>881</v>
      </c>
      <c r="AM157" s="412" t="str">
        <f t="shared" si="69"/>
        <v>PENDIENTE</v>
      </c>
      <c r="AN157" s="297"/>
      <c r="AO157" s="290"/>
      <c r="AP157" s="290"/>
    </row>
    <row r="158" spans="1:42" s="296" customFormat="1" ht="153" x14ac:dyDescent="0.2">
      <c r="A158" s="300">
        <v>150</v>
      </c>
      <c r="B158" s="343">
        <v>43375</v>
      </c>
      <c r="C158" s="209" t="s">
        <v>23</v>
      </c>
      <c r="D158" s="209" t="s">
        <v>672</v>
      </c>
      <c r="E158" s="343">
        <v>43375</v>
      </c>
      <c r="F158" s="209">
        <v>32</v>
      </c>
      <c r="G158" s="349" t="s">
        <v>785</v>
      </c>
      <c r="H158" s="345" t="s">
        <v>113</v>
      </c>
      <c r="I158" s="350" t="s">
        <v>786</v>
      </c>
      <c r="J158" s="209" t="s">
        <v>787</v>
      </c>
      <c r="K158" s="209">
        <v>1</v>
      </c>
      <c r="L158" s="209" t="s">
        <v>375</v>
      </c>
      <c r="M158" s="209" t="s">
        <v>676</v>
      </c>
      <c r="N158" s="209" t="s">
        <v>843</v>
      </c>
      <c r="O158" s="347">
        <v>1</v>
      </c>
      <c r="P158" s="343">
        <v>43403</v>
      </c>
      <c r="Q158" s="343">
        <v>43524</v>
      </c>
      <c r="R158" s="209" t="s">
        <v>47</v>
      </c>
      <c r="S158" s="209" t="s">
        <v>644</v>
      </c>
      <c r="T158" s="209" t="s">
        <v>644</v>
      </c>
      <c r="U158" s="348" t="s">
        <v>120</v>
      </c>
      <c r="V158" s="301"/>
      <c r="W158" s="302"/>
      <c r="X158" s="147"/>
      <c r="Y158" s="299"/>
      <c r="Z158" s="299"/>
      <c r="AA158" s="303"/>
      <c r="AB158" s="369"/>
      <c r="AC158" s="360">
        <v>43465</v>
      </c>
      <c r="AD158" s="165" t="s">
        <v>1154</v>
      </c>
      <c r="AE158" s="59">
        <v>0.5</v>
      </c>
      <c r="AF158" s="405">
        <f t="shared" si="64"/>
        <v>0.5</v>
      </c>
      <c r="AG158" s="406">
        <f t="shared" si="65"/>
        <v>0.5</v>
      </c>
      <c r="AH158" s="89" t="str">
        <f t="shared" si="100"/>
        <v>EN PROCESO</v>
      </c>
      <c r="AI158" s="94" t="str">
        <f t="shared" si="101"/>
        <v>INCUMPLIDA</v>
      </c>
      <c r="AJ158" s="408" t="str">
        <f t="shared" si="102"/>
        <v>EN PROCESO</v>
      </c>
      <c r="AK158" s="233" t="s">
        <v>1261</v>
      </c>
      <c r="AL158" s="59" t="s">
        <v>881</v>
      </c>
      <c r="AM158" s="412" t="str">
        <f t="shared" si="69"/>
        <v>PENDIENTE</v>
      </c>
      <c r="AN158" s="352"/>
      <c r="AO158" s="352"/>
      <c r="AP158" s="356"/>
    </row>
    <row r="159" spans="1:42" s="296" customFormat="1" ht="202.5" x14ac:dyDescent="0.2">
      <c r="A159" s="83">
        <v>151</v>
      </c>
      <c r="B159" s="289">
        <v>43375</v>
      </c>
      <c r="C159" s="262" t="s">
        <v>23</v>
      </c>
      <c r="D159" s="262" t="s">
        <v>672</v>
      </c>
      <c r="E159" s="289">
        <v>43375</v>
      </c>
      <c r="F159" s="262">
        <v>33</v>
      </c>
      <c r="G159" s="261" t="s">
        <v>788</v>
      </c>
      <c r="H159" s="262" t="s">
        <v>113</v>
      </c>
      <c r="I159" s="262" t="s">
        <v>789</v>
      </c>
      <c r="J159" s="262" t="s">
        <v>790</v>
      </c>
      <c r="K159" s="262">
        <v>1</v>
      </c>
      <c r="L159" s="262" t="s">
        <v>375</v>
      </c>
      <c r="M159" s="262" t="s">
        <v>676</v>
      </c>
      <c r="N159" s="262" t="s">
        <v>691</v>
      </c>
      <c r="O159" s="288">
        <v>1</v>
      </c>
      <c r="P159" s="289">
        <v>43403</v>
      </c>
      <c r="Q159" s="289">
        <v>43465</v>
      </c>
      <c r="R159" s="262" t="s">
        <v>47</v>
      </c>
      <c r="S159" s="262" t="s">
        <v>644</v>
      </c>
      <c r="T159" s="262" t="s">
        <v>644</v>
      </c>
      <c r="U159" s="262" t="s">
        <v>120</v>
      </c>
      <c r="V159" s="70"/>
      <c r="W159" s="295" t="s">
        <v>166</v>
      </c>
      <c r="X159" s="217"/>
      <c r="Y159" s="89"/>
      <c r="Z159" s="94"/>
      <c r="AA159" s="230"/>
      <c r="AB159" s="70"/>
      <c r="AC159" s="360">
        <v>43465</v>
      </c>
      <c r="AD159" s="93" t="s">
        <v>1152</v>
      </c>
      <c r="AE159" s="59">
        <v>1</v>
      </c>
      <c r="AF159" s="405">
        <f t="shared" si="64"/>
        <v>1</v>
      </c>
      <c r="AG159" s="406">
        <f t="shared" si="65"/>
        <v>1</v>
      </c>
      <c r="AH159" s="89" t="str">
        <f t="shared" si="100"/>
        <v>TERMINADA</v>
      </c>
      <c r="AI159" s="94" t="b">
        <f t="shared" si="101"/>
        <v>0</v>
      </c>
      <c r="AJ159" s="408" t="str">
        <f t="shared" si="102"/>
        <v>TERMINADA</v>
      </c>
      <c r="AK159" s="233" t="s">
        <v>1262</v>
      </c>
      <c r="AL159" s="59" t="s">
        <v>881</v>
      </c>
      <c r="AM159" s="412" t="str">
        <f t="shared" si="69"/>
        <v>CUMPLIDA</v>
      </c>
      <c r="AN159" s="59" t="s">
        <v>1167</v>
      </c>
      <c r="AO159" s="60" t="s">
        <v>666</v>
      </c>
      <c r="AP159" s="60" t="s">
        <v>881</v>
      </c>
    </row>
    <row r="160" spans="1:42" s="296" customFormat="1" ht="127.5" x14ac:dyDescent="0.2">
      <c r="A160" s="83">
        <v>152</v>
      </c>
      <c r="B160" s="289">
        <v>43375</v>
      </c>
      <c r="C160" s="262" t="s">
        <v>23</v>
      </c>
      <c r="D160" s="262" t="s">
        <v>672</v>
      </c>
      <c r="E160" s="289">
        <v>43375</v>
      </c>
      <c r="F160" s="262">
        <v>34</v>
      </c>
      <c r="G160" s="261" t="s">
        <v>791</v>
      </c>
      <c r="H160" s="262" t="s">
        <v>113</v>
      </c>
      <c r="I160" s="262" t="s">
        <v>792</v>
      </c>
      <c r="J160" s="262" t="s">
        <v>793</v>
      </c>
      <c r="K160" s="262">
        <v>2</v>
      </c>
      <c r="L160" s="262" t="s">
        <v>27</v>
      </c>
      <c r="M160" s="262" t="s">
        <v>676</v>
      </c>
      <c r="N160" s="262" t="s">
        <v>794</v>
      </c>
      <c r="O160" s="288">
        <v>1</v>
      </c>
      <c r="P160" s="289">
        <v>43403</v>
      </c>
      <c r="Q160" s="289">
        <v>43403</v>
      </c>
      <c r="R160" s="262" t="s">
        <v>47</v>
      </c>
      <c r="S160" s="262" t="s">
        <v>644</v>
      </c>
      <c r="T160" s="262" t="s">
        <v>644</v>
      </c>
      <c r="U160" s="262" t="s">
        <v>120</v>
      </c>
      <c r="V160" s="70"/>
      <c r="W160" s="371"/>
      <c r="X160" s="217"/>
      <c r="Y160" s="91"/>
      <c r="Z160" s="97"/>
      <c r="AA160" s="230"/>
      <c r="AB160" s="70"/>
      <c r="AC160" s="360">
        <v>43465</v>
      </c>
      <c r="AD160" s="93" t="s">
        <v>1155</v>
      </c>
      <c r="AE160" s="59">
        <v>1</v>
      </c>
      <c r="AF160" s="405">
        <f t="shared" si="64"/>
        <v>0.5</v>
      </c>
      <c r="AG160" s="406">
        <f t="shared" si="65"/>
        <v>0.5</v>
      </c>
      <c r="AH160" s="89" t="str">
        <f>IF(AE160="","",IF(AC160&lt;&gt;Q160,IF(AG160=0%,"SIN INICIAR",IF(AG160=100%,"TERMINADA",IF(AG160&gt;0%,"EN PROCESO",IF(AG160&lt;0%,"INCUMPLIDA"))))))</f>
        <v>EN PROCESO</v>
      </c>
      <c r="AI160" s="94" t="str">
        <f t="shared" si="101"/>
        <v>INCUMPLIDA</v>
      </c>
      <c r="AJ160" s="408" t="str">
        <f t="shared" si="102"/>
        <v>EN PROCESO</v>
      </c>
      <c r="AK160" s="233" t="s">
        <v>1263</v>
      </c>
      <c r="AL160" s="59" t="s">
        <v>881</v>
      </c>
      <c r="AM160" s="412" t="str">
        <f t="shared" si="69"/>
        <v>PENDIENTE</v>
      </c>
      <c r="AN160" s="297"/>
      <c r="AO160" s="290"/>
      <c r="AP160" s="355"/>
    </row>
    <row r="161" spans="1:42" ht="112.5" x14ac:dyDescent="0.2">
      <c r="A161" s="83">
        <v>153</v>
      </c>
      <c r="B161" s="282">
        <v>43296</v>
      </c>
      <c r="C161" s="283" t="s">
        <v>23</v>
      </c>
      <c r="D161" s="283" t="s">
        <v>1015</v>
      </c>
      <c r="E161" s="282">
        <v>43300</v>
      </c>
      <c r="F161" s="283">
        <v>1</v>
      </c>
      <c r="G161" s="283" t="s">
        <v>1016</v>
      </c>
      <c r="H161" s="283" t="s">
        <v>108</v>
      </c>
      <c r="I161" s="283" t="s">
        <v>1075</v>
      </c>
      <c r="J161" s="285" t="s">
        <v>1037</v>
      </c>
      <c r="K161" s="68">
        <v>1</v>
      </c>
      <c r="L161" s="262" t="s">
        <v>27</v>
      </c>
      <c r="M161" s="83" t="s">
        <v>1045</v>
      </c>
      <c r="N161" s="287">
        <v>1</v>
      </c>
      <c r="O161" s="288">
        <v>1</v>
      </c>
      <c r="P161" s="289">
        <v>43396</v>
      </c>
      <c r="Q161" s="289">
        <v>43677</v>
      </c>
      <c r="R161" s="83" t="s">
        <v>82</v>
      </c>
      <c r="S161" s="83" t="s">
        <v>62</v>
      </c>
      <c r="T161" s="83" t="s">
        <v>1058</v>
      </c>
      <c r="U161" s="262" t="s">
        <v>120</v>
      </c>
      <c r="V161" s="289"/>
      <c r="W161" s="69"/>
      <c r="X161" s="70"/>
      <c r="Y161" s="70"/>
      <c r="Z161" s="70"/>
      <c r="AA161" s="70"/>
      <c r="AB161" s="68"/>
      <c r="AC161" s="362">
        <v>43465</v>
      </c>
      <c r="AD161" s="294" t="s">
        <v>1059</v>
      </c>
      <c r="AE161" s="59">
        <v>0</v>
      </c>
      <c r="AF161" s="405">
        <f t="shared" si="64"/>
        <v>0</v>
      </c>
      <c r="AG161" s="406">
        <f t="shared" si="65"/>
        <v>0</v>
      </c>
      <c r="AH161" s="89" t="str">
        <f t="shared" si="66"/>
        <v>SIN INICIAR</v>
      </c>
      <c r="AI161" s="94" t="b">
        <f t="shared" si="67"/>
        <v>0</v>
      </c>
      <c r="AJ161" s="408" t="str">
        <f>IF(AE161="","",IF(AC161&gt;=Y161,AH161,IF(AC161&lt;=Y161,AI161)))</f>
        <v>SIN INICIAR</v>
      </c>
      <c r="AK161" s="354" t="s">
        <v>1080</v>
      </c>
      <c r="AL161" s="281" t="s">
        <v>1006</v>
      </c>
      <c r="AM161" s="412" t="str">
        <f t="shared" si="69"/>
        <v>PENDIENTE</v>
      </c>
      <c r="AN161" s="290"/>
      <c r="AO161" s="290"/>
      <c r="AP161" s="355"/>
    </row>
    <row r="162" spans="1:42" ht="168.75" x14ac:dyDescent="0.2">
      <c r="A162" s="83">
        <v>154</v>
      </c>
      <c r="B162" s="282">
        <v>43296</v>
      </c>
      <c r="C162" s="283" t="s">
        <v>23</v>
      </c>
      <c r="D162" s="283" t="s">
        <v>1015</v>
      </c>
      <c r="E162" s="282">
        <v>43300</v>
      </c>
      <c r="F162" s="283">
        <v>2</v>
      </c>
      <c r="G162" s="284" t="s">
        <v>1017</v>
      </c>
      <c r="H162" s="283" t="s">
        <v>108</v>
      </c>
      <c r="I162" s="284" t="s">
        <v>1028</v>
      </c>
      <c r="J162" s="286" t="s">
        <v>1038</v>
      </c>
      <c r="K162" s="68">
        <v>1</v>
      </c>
      <c r="L162" s="262" t="s">
        <v>59</v>
      </c>
      <c r="M162" s="83" t="s">
        <v>1045</v>
      </c>
      <c r="N162" s="287">
        <v>1</v>
      </c>
      <c r="O162" s="288">
        <v>1</v>
      </c>
      <c r="P162" s="289">
        <v>43396</v>
      </c>
      <c r="Q162" s="289">
        <v>43677</v>
      </c>
      <c r="R162" s="83" t="s">
        <v>82</v>
      </c>
      <c r="S162" s="83" t="s">
        <v>62</v>
      </c>
      <c r="T162" s="83" t="s">
        <v>1058</v>
      </c>
      <c r="U162" s="262" t="s">
        <v>120</v>
      </c>
      <c r="V162" s="289"/>
      <c r="W162" s="69"/>
      <c r="X162" s="70"/>
      <c r="Y162" s="70"/>
      <c r="Z162" s="70"/>
      <c r="AA162" s="70"/>
      <c r="AB162" s="68"/>
      <c r="AC162" s="362">
        <v>43465</v>
      </c>
      <c r="AD162" s="294" t="s">
        <v>1059</v>
      </c>
      <c r="AE162" s="59">
        <v>0</v>
      </c>
      <c r="AF162" s="405">
        <f t="shared" si="64"/>
        <v>0</v>
      </c>
      <c r="AG162" s="406">
        <f t="shared" si="65"/>
        <v>0</v>
      </c>
      <c r="AH162" s="89" t="str">
        <f t="shared" ref="AH162:AH172" si="103">IF(AE162="","",IF(AC162&lt;=Q162,IF(AG162=0%,"SIN INICIAR",IF(AG162=100%,"TERMINADA",IF(AG162&gt;0%,"EN PROCESO",IF(AG162&lt;0%,"INCUMPLIDA"))))))</f>
        <v>SIN INICIAR</v>
      </c>
      <c r="AI162" s="94" t="b">
        <f t="shared" ref="AI162:AI172" si="104">IF(AE162="","",IF(AC162&gt;=Q162,IF(AG162&lt;100%,"INCUMPLIDA",IF(AG162=100%,"TERMINADA EXTEMPORANEA"))))</f>
        <v>0</v>
      </c>
      <c r="AJ162" s="408" t="str">
        <f t="shared" ref="AJ162:AJ172" si="105">IF(AE162="","",IF(AC162&gt;=Y162,AH162,IF(AC162&lt;=Y162,AI162)))</f>
        <v>SIN INICIAR</v>
      </c>
      <c r="AK162" s="354" t="s">
        <v>1080</v>
      </c>
      <c r="AL162" s="281" t="s">
        <v>1006</v>
      </c>
      <c r="AM162" s="412" t="str">
        <f t="shared" si="69"/>
        <v>PENDIENTE</v>
      </c>
      <c r="AN162" s="290"/>
      <c r="AO162" s="290"/>
      <c r="AP162" s="355"/>
    </row>
    <row r="163" spans="1:42" ht="180" x14ac:dyDescent="0.2">
      <c r="A163" s="83">
        <v>155</v>
      </c>
      <c r="B163" s="282">
        <v>43296</v>
      </c>
      <c r="C163" s="283" t="s">
        <v>23</v>
      </c>
      <c r="D163" s="283" t="s">
        <v>1015</v>
      </c>
      <c r="E163" s="282">
        <v>43300</v>
      </c>
      <c r="F163" s="283">
        <v>3</v>
      </c>
      <c r="G163" s="284" t="s">
        <v>1018</v>
      </c>
      <c r="H163" s="283" t="s">
        <v>108</v>
      </c>
      <c r="I163" s="284" t="s">
        <v>1029</v>
      </c>
      <c r="J163" s="83" t="s">
        <v>1039</v>
      </c>
      <c r="K163" s="68">
        <v>2</v>
      </c>
      <c r="L163" s="262" t="s">
        <v>59</v>
      </c>
      <c r="M163" s="83" t="s">
        <v>1046</v>
      </c>
      <c r="N163" s="83" t="s">
        <v>1046</v>
      </c>
      <c r="O163" s="288">
        <v>1</v>
      </c>
      <c r="P163" s="289">
        <v>43396</v>
      </c>
      <c r="Q163" s="289">
        <v>43677</v>
      </c>
      <c r="R163" s="83" t="s">
        <v>82</v>
      </c>
      <c r="S163" s="83" t="s">
        <v>62</v>
      </c>
      <c r="T163" s="83" t="s">
        <v>1058</v>
      </c>
      <c r="U163" s="262" t="s">
        <v>120</v>
      </c>
      <c r="V163" s="289"/>
      <c r="W163" s="69"/>
      <c r="X163" s="70"/>
      <c r="Y163" s="70"/>
      <c r="Z163" s="70"/>
      <c r="AA163" s="70"/>
      <c r="AB163" s="68"/>
      <c r="AC163" s="362">
        <v>43465</v>
      </c>
      <c r="AD163" s="294" t="s">
        <v>1059</v>
      </c>
      <c r="AE163" s="59">
        <v>0</v>
      </c>
      <c r="AF163" s="405">
        <f t="shared" si="64"/>
        <v>0</v>
      </c>
      <c r="AG163" s="406">
        <f t="shared" si="65"/>
        <v>0</v>
      </c>
      <c r="AH163" s="89" t="str">
        <f t="shared" si="103"/>
        <v>SIN INICIAR</v>
      </c>
      <c r="AI163" s="94" t="b">
        <f t="shared" si="104"/>
        <v>0</v>
      </c>
      <c r="AJ163" s="408" t="str">
        <f t="shared" si="105"/>
        <v>SIN INICIAR</v>
      </c>
      <c r="AK163" s="354" t="s">
        <v>1080</v>
      </c>
      <c r="AL163" s="281" t="s">
        <v>1006</v>
      </c>
      <c r="AM163" s="412" t="str">
        <f t="shared" si="69"/>
        <v>PENDIENTE</v>
      </c>
      <c r="AN163" s="290"/>
      <c r="AO163" s="290"/>
      <c r="AP163" s="355"/>
    </row>
    <row r="164" spans="1:42" ht="168.75" x14ac:dyDescent="0.2">
      <c r="A164" s="83">
        <v>156</v>
      </c>
      <c r="B164" s="282">
        <v>43296</v>
      </c>
      <c r="C164" s="283" t="s">
        <v>23</v>
      </c>
      <c r="D164" s="283" t="s">
        <v>1015</v>
      </c>
      <c r="E164" s="282">
        <v>43300</v>
      </c>
      <c r="F164" s="283">
        <v>4</v>
      </c>
      <c r="G164" s="284" t="s">
        <v>1019</v>
      </c>
      <c r="H164" s="283" t="s">
        <v>108</v>
      </c>
      <c r="I164" s="284" t="s">
        <v>1076</v>
      </c>
      <c r="J164" s="83" t="s">
        <v>1040</v>
      </c>
      <c r="K164" s="68">
        <v>1</v>
      </c>
      <c r="L164" s="262" t="s">
        <v>59</v>
      </c>
      <c r="M164" s="83" t="s">
        <v>1047</v>
      </c>
      <c r="N164" s="83" t="s">
        <v>1077</v>
      </c>
      <c r="O164" s="288">
        <v>1</v>
      </c>
      <c r="P164" s="289">
        <v>43396</v>
      </c>
      <c r="Q164" s="289">
        <v>43677</v>
      </c>
      <c r="R164" s="83" t="s">
        <v>82</v>
      </c>
      <c r="S164" s="83" t="s">
        <v>62</v>
      </c>
      <c r="T164" s="83" t="s">
        <v>1058</v>
      </c>
      <c r="U164" s="262" t="s">
        <v>120</v>
      </c>
      <c r="V164" s="289"/>
      <c r="W164" s="69"/>
      <c r="X164" s="70"/>
      <c r="Y164" s="70"/>
      <c r="Z164" s="70"/>
      <c r="AA164" s="70"/>
      <c r="AB164" s="68"/>
      <c r="AC164" s="362">
        <v>43465</v>
      </c>
      <c r="AD164" s="294" t="s">
        <v>1059</v>
      </c>
      <c r="AE164" s="59">
        <v>0</v>
      </c>
      <c r="AF164" s="405">
        <f t="shared" si="64"/>
        <v>0</v>
      </c>
      <c r="AG164" s="406">
        <f t="shared" si="65"/>
        <v>0</v>
      </c>
      <c r="AH164" s="89" t="str">
        <f t="shared" si="103"/>
        <v>SIN INICIAR</v>
      </c>
      <c r="AI164" s="94" t="b">
        <f t="shared" si="104"/>
        <v>0</v>
      </c>
      <c r="AJ164" s="408" t="str">
        <f t="shared" si="105"/>
        <v>SIN INICIAR</v>
      </c>
      <c r="AK164" s="354" t="s">
        <v>1080</v>
      </c>
      <c r="AL164" s="281" t="s">
        <v>1006</v>
      </c>
      <c r="AM164" s="412" t="str">
        <f t="shared" si="69"/>
        <v>PENDIENTE</v>
      </c>
      <c r="AN164" s="290"/>
      <c r="AO164" s="290"/>
      <c r="AP164" s="355"/>
    </row>
    <row r="165" spans="1:42" ht="112.5" x14ac:dyDescent="0.2">
      <c r="A165" s="83">
        <v>157</v>
      </c>
      <c r="B165" s="282">
        <v>43296</v>
      </c>
      <c r="C165" s="283" t="s">
        <v>23</v>
      </c>
      <c r="D165" s="283" t="s">
        <v>1015</v>
      </c>
      <c r="E165" s="282">
        <v>43300</v>
      </c>
      <c r="F165" s="283">
        <v>5</v>
      </c>
      <c r="G165" s="284" t="s">
        <v>1020</v>
      </c>
      <c r="H165" s="283" t="s">
        <v>108</v>
      </c>
      <c r="I165" s="284" t="s">
        <v>1030</v>
      </c>
      <c r="J165" s="83" t="s">
        <v>1041</v>
      </c>
      <c r="K165" s="68">
        <v>1</v>
      </c>
      <c r="L165" s="262" t="s">
        <v>59</v>
      </c>
      <c r="M165" s="83" t="s">
        <v>1048</v>
      </c>
      <c r="N165" s="83" t="s">
        <v>1048</v>
      </c>
      <c r="O165" s="288">
        <v>1</v>
      </c>
      <c r="P165" s="289">
        <v>43396</v>
      </c>
      <c r="Q165" s="289">
        <v>43677</v>
      </c>
      <c r="R165" s="83" t="s">
        <v>82</v>
      </c>
      <c r="S165" s="83" t="s">
        <v>62</v>
      </c>
      <c r="T165" s="83" t="s">
        <v>1058</v>
      </c>
      <c r="U165" s="262" t="s">
        <v>120</v>
      </c>
      <c r="V165" s="289"/>
      <c r="W165" s="69"/>
      <c r="X165" s="70"/>
      <c r="Y165" s="70"/>
      <c r="Z165" s="70"/>
      <c r="AA165" s="70"/>
      <c r="AB165" s="68"/>
      <c r="AC165" s="362">
        <v>43465</v>
      </c>
      <c r="AD165" s="294" t="s">
        <v>1059</v>
      </c>
      <c r="AE165" s="59">
        <v>0</v>
      </c>
      <c r="AF165" s="405">
        <f t="shared" si="64"/>
        <v>0</v>
      </c>
      <c r="AG165" s="406">
        <f t="shared" si="65"/>
        <v>0</v>
      </c>
      <c r="AH165" s="89" t="str">
        <f t="shared" si="103"/>
        <v>SIN INICIAR</v>
      </c>
      <c r="AI165" s="94" t="b">
        <f t="shared" si="104"/>
        <v>0</v>
      </c>
      <c r="AJ165" s="408" t="str">
        <f t="shared" si="105"/>
        <v>SIN INICIAR</v>
      </c>
      <c r="AK165" s="354" t="s">
        <v>1080</v>
      </c>
      <c r="AL165" s="281" t="s">
        <v>1006</v>
      </c>
      <c r="AM165" s="412" t="str">
        <f t="shared" si="69"/>
        <v>PENDIENTE</v>
      </c>
      <c r="AN165" s="290"/>
      <c r="AO165" s="290"/>
      <c r="AP165" s="355"/>
    </row>
    <row r="166" spans="1:42" ht="78.75" x14ac:dyDescent="0.2">
      <c r="A166" s="83">
        <v>158</v>
      </c>
      <c r="B166" s="282">
        <v>43296</v>
      </c>
      <c r="C166" s="283" t="s">
        <v>23</v>
      </c>
      <c r="D166" s="283" t="s">
        <v>1015</v>
      </c>
      <c r="E166" s="282">
        <v>43300</v>
      </c>
      <c r="F166" s="283">
        <v>6</v>
      </c>
      <c r="G166" s="284" t="s">
        <v>1021</v>
      </c>
      <c r="H166" s="283" t="s">
        <v>108</v>
      </c>
      <c r="I166" s="284" t="s">
        <v>1031</v>
      </c>
      <c r="J166" s="83" t="s">
        <v>1042</v>
      </c>
      <c r="K166" s="68">
        <v>1</v>
      </c>
      <c r="L166" s="262" t="s">
        <v>59</v>
      </c>
      <c r="M166" s="83" t="s">
        <v>1049</v>
      </c>
      <c r="N166" s="68" t="s">
        <v>1054</v>
      </c>
      <c r="O166" s="288">
        <v>1</v>
      </c>
      <c r="P166" s="289">
        <v>43396</v>
      </c>
      <c r="Q166" s="289">
        <v>43677</v>
      </c>
      <c r="R166" s="83" t="s">
        <v>82</v>
      </c>
      <c r="S166" s="83" t="s">
        <v>62</v>
      </c>
      <c r="T166" s="83" t="s">
        <v>1058</v>
      </c>
      <c r="U166" s="262" t="s">
        <v>120</v>
      </c>
      <c r="V166" s="289"/>
      <c r="W166" s="69"/>
      <c r="X166" s="70"/>
      <c r="Y166" s="70"/>
      <c r="Z166" s="70"/>
      <c r="AA166" s="70"/>
      <c r="AB166" s="68"/>
      <c r="AC166" s="362">
        <v>43465</v>
      </c>
      <c r="AD166" s="294" t="s">
        <v>1059</v>
      </c>
      <c r="AE166" s="59">
        <v>0</v>
      </c>
      <c r="AF166" s="405">
        <f t="shared" si="64"/>
        <v>0</v>
      </c>
      <c r="AG166" s="406">
        <f t="shared" si="65"/>
        <v>0</v>
      </c>
      <c r="AH166" s="89" t="str">
        <f t="shared" si="103"/>
        <v>SIN INICIAR</v>
      </c>
      <c r="AI166" s="94" t="b">
        <f t="shared" si="104"/>
        <v>0</v>
      </c>
      <c r="AJ166" s="408" t="str">
        <f t="shared" si="105"/>
        <v>SIN INICIAR</v>
      </c>
      <c r="AK166" s="354" t="s">
        <v>1080</v>
      </c>
      <c r="AL166" s="281" t="s">
        <v>1006</v>
      </c>
      <c r="AM166" s="412" t="str">
        <f t="shared" si="69"/>
        <v>PENDIENTE</v>
      </c>
      <c r="AN166" s="290"/>
      <c r="AO166" s="290"/>
      <c r="AP166" s="355"/>
    </row>
    <row r="167" spans="1:42" ht="56.25" x14ac:dyDescent="0.2">
      <c r="A167" s="83">
        <v>159</v>
      </c>
      <c r="B167" s="282">
        <v>43296</v>
      </c>
      <c r="C167" s="283" t="s">
        <v>23</v>
      </c>
      <c r="D167" s="283" t="s">
        <v>1015</v>
      </c>
      <c r="E167" s="282">
        <v>43300</v>
      </c>
      <c r="F167" s="283">
        <v>7</v>
      </c>
      <c r="G167" s="284" t="s">
        <v>1022</v>
      </c>
      <c r="H167" s="283" t="s">
        <v>108</v>
      </c>
      <c r="I167" s="284" t="s">
        <v>1032</v>
      </c>
      <c r="J167" s="83" t="s">
        <v>1043</v>
      </c>
      <c r="K167" s="68">
        <v>1</v>
      </c>
      <c r="L167" s="262" t="s">
        <v>59</v>
      </c>
      <c r="M167" s="83" t="s">
        <v>1048</v>
      </c>
      <c r="N167" s="83" t="s">
        <v>1048</v>
      </c>
      <c r="O167" s="288">
        <v>1</v>
      </c>
      <c r="P167" s="289">
        <v>43396</v>
      </c>
      <c r="Q167" s="289">
        <v>43677</v>
      </c>
      <c r="R167" s="83" t="s">
        <v>82</v>
      </c>
      <c r="S167" s="83" t="s">
        <v>62</v>
      </c>
      <c r="T167" s="83" t="s">
        <v>1058</v>
      </c>
      <c r="U167" s="262" t="s">
        <v>120</v>
      </c>
      <c r="V167" s="289"/>
      <c r="W167" s="69"/>
      <c r="X167" s="70"/>
      <c r="Y167" s="70"/>
      <c r="Z167" s="70"/>
      <c r="AA167" s="70"/>
      <c r="AB167" s="68"/>
      <c r="AC167" s="362">
        <v>43465</v>
      </c>
      <c r="AD167" s="294" t="s">
        <v>1059</v>
      </c>
      <c r="AE167" s="59">
        <v>0</v>
      </c>
      <c r="AF167" s="405">
        <f t="shared" si="64"/>
        <v>0</v>
      </c>
      <c r="AG167" s="406">
        <f t="shared" si="65"/>
        <v>0</v>
      </c>
      <c r="AH167" s="89" t="str">
        <f t="shared" si="103"/>
        <v>SIN INICIAR</v>
      </c>
      <c r="AI167" s="94" t="b">
        <f t="shared" si="104"/>
        <v>0</v>
      </c>
      <c r="AJ167" s="408" t="str">
        <f t="shared" si="105"/>
        <v>SIN INICIAR</v>
      </c>
      <c r="AK167" s="354" t="s">
        <v>1080</v>
      </c>
      <c r="AL167" s="281" t="s">
        <v>1006</v>
      </c>
      <c r="AM167" s="412" t="str">
        <f t="shared" si="69"/>
        <v>PENDIENTE</v>
      </c>
      <c r="AN167" s="290"/>
      <c r="AO167" s="290"/>
      <c r="AP167" s="355"/>
    </row>
    <row r="168" spans="1:42" ht="135" x14ac:dyDescent="0.2">
      <c r="A168" s="83">
        <v>160</v>
      </c>
      <c r="B168" s="282">
        <v>43296</v>
      </c>
      <c r="C168" s="283" t="s">
        <v>23</v>
      </c>
      <c r="D168" s="283" t="s">
        <v>1015</v>
      </c>
      <c r="E168" s="282">
        <v>43300</v>
      </c>
      <c r="F168" s="283">
        <v>8</v>
      </c>
      <c r="G168" s="284" t="s">
        <v>1023</v>
      </c>
      <c r="H168" s="283" t="s">
        <v>108</v>
      </c>
      <c r="I168" s="284" t="s">
        <v>1033</v>
      </c>
      <c r="J168" s="83" t="s">
        <v>1078</v>
      </c>
      <c r="K168" s="68">
        <v>1</v>
      </c>
      <c r="L168" s="262" t="s">
        <v>29</v>
      </c>
      <c r="M168" s="83" t="s">
        <v>1050</v>
      </c>
      <c r="N168" s="82" t="s">
        <v>1057</v>
      </c>
      <c r="O168" s="288">
        <v>1</v>
      </c>
      <c r="P168" s="289">
        <v>43396</v>
      </c>
      <c r="Q168" s="289">
        <v>43677</v>
      </c>
      <c r="R168" s="83" t="s">
        <v>82</v>
      </c>
      <c r="S168" s="83" t="s">
        <v>62</v>
      </c>
      <c r="T168" s="83" t="s">
        <v>1058</v>
      </c>
      <c r="U168" s="262" t="s">
        <v>120</v>
      </c>
      <c r="V168" s="289"/>
      <c r="W168" s="69"/>
      <c r="X168" s="70"/>
      <c r="Y168" s="70"/>
      <c r="Z168" s="70"/>
      <c r="AA168" s="70"/>
      <c r="AB168" s="68"/>
      <c r="AC168" s="362">
        <v>43465</v>
      </c>
      <c r="AD168" s="294" t="s">
        <v>1059</v>
      </c>
      <c r="AE168" s="59">
        <v>0</v>
      </c>
      <c r="AF168" s="405">
        <f t="shared" si="64"/>
        <v>0</v>
      </c>
      <c r="AG168" s="406">
        <f t="shared" si="65"/>
        <v>0</v>
      </c>
      <c r="AH168" s="89" t="str">
        <f t="shared" si="103"/>
        <v>SIN INICIAR</v>
      </c>
      <c r="AI168" s="94" t="b">
        <f t="shared" si="104"/>
        <v>0</v>
      </c>
      <c r="AJ168" s="408" t="str">
        <f t="shared" si="105"/>
        <v>SIN INICIAR</v>
      </c>
      <c r="AK168" s="354" t="s">
        <v>1080</v>
      </c>
      <c r="AL168" s="281" t="s">
        <v>1006</v>
      </c>
      <c r="AM168" s="412" t="str">
        <f t="shared" si="69"/>
        <v>PENDIENTE</v>
      </c>
      <c r="AN168" s="290"/>
      <c r="AO168" s="290"/>
      <c r="AP168" s="355"/>
    </row>
    <row r="169" spans="1:42" ht="78.75" x14ac:dyDescent="0.2">
      <c r="A169" s="83">
        <v>161</v>
      </c>
      <c r="B169" s="282">
        <v>43296</v>
      </c>
      <c r="C169" s="283" t="s">
        <v>23</v>
      </c>
      <c r="D169" s="283" t="s">
        <v>1015</v>
      </c>
      <c r="E169" s="282">
        <v>43300</v>
      </c>
      <c r="F169" s="283">
        <v>9</v>
      </c>
      <c r="G169" s="284" t="s">
        <v>1024</v>
      </c>
      <c r="H169" s="283" t="s">
        <v>108</v>
      </c>
      <c r="I169" s="284" t="s">
        <v>1034</v>
      </c>
      <c r="J169" s="286" t="s">
        <v>1079</v>
      </c>
      <c r="K169" s="68">
        <v>1</v>
      </c>
      <c r="L169" s="262" t="s">
        <v>59</v>
      </c>
      <c r="M169" s="83" t="s">
        <v>1051</v>
      </c>
      <c r="N169" s="68" t="s">
        <v>1055</v>
      </c>
      <c r="O169" s="288">
        <v>1</v>
      </c>
      <c r="P169" s="289">
        <v>43396</v>
      </c>
      <c r="Q169" s="289">
        <v>43677</v>
      </c>
      <c r="R169" s="83" t="s">
        <v>82</v>
      </c>
      <c r="S169" s="83" t="s">
        <v>62</v>
      </c>
      <c r="T169" s="83" t="s">
        <v>1058</v>
      </c>
      <c r="U169" s="262" t="s">
        <v>120</v>
      </c>
      <c r="V169" s="289"/>
      <c r="W169" s="69"/>
      <c r="X169" s="70"/>
      <c r="Y169" s="70"/>
      <c r="Z169" s="70"/>
      <c r="AA169" s="70"/>
      <c r="AB169" s="68"/>
      <c r="AC169" s="362">
        <v>43465</v>
      </c>
      <c r="AD169" s="294" t="s">
        <v>1059</v>
      </c>
      <c r="AE169" s="59">
        <v>0</v>
      </c>
      <c r="AF169" s="405">
        <f t="shared" si="64"/>
        <v>0</v>
      </c>
      <c r="AG169" s="406">
        <f t="shared" si="65"/>
        <v>0</v>
      </c>
      <c r="AH169" s="89" t="str">
        <f t="shared" si="103"/>
        <v>SIN INICIAR</v>
      </c>
      <c r="AI169" s="94" t="b">
        <f t="shared" si="104"/>
        <v>0</v>
      </c>
      <c r="AJ169" s="408" t="str">
        <f t="shared" si="105"/>
        <v>SIN INICIAR</v>
      </c>
      <c r="AK169" s="354" t="s">
        <v>1080</v>
      </c>
      <c r="AL169" s="281" t="s">
        <v>1006</v>
      </c>
      <c r="AM169" s="412" t="str">
        <f t="shared" si="69"/>
        <v>PENDIENTE</v>
      </c>
      <c r="AN169" s="290"/>
      <c r="AO169" s="290"/>
      <c r="AP169" s="355"/>
    </row>
    <row r="170" spans="1:42" ht="101.25" x14ac:dyDescent="0.2">
      <c r="A170" s="83">
        <v>162</v>
      </c>
      <c r="B170" s="282">
        <v>43296</v>
      </c>
      <c r="C170" s="283" t="s">
        <v>23</v>
      </c>
      <c r="D170" s="283" t="s">
        <v>1015</v>
      </c>
      <c r="E170" s="282">
        <v>43300</v>
      </c>
      <c r="F170" s="283">
        <v>10</v>
      </c>
      <c r="G170" s="284" t="s">
        <v>1025</v>
      </c>
      <c r="H170" s="283" t="s">
        <v>108</v>
      </c>
      <c r="I170" s="284" t="s">
        <v>1035</v>
      </c>
      <c r="J170" s="286" t="s">
        <v>1044</v>
      </c>
      <c r="K170" s="68">
        <v>1</v>
      </c>
      <c r="L170" s="262" t="s">
        <v>27</v>
      </c>
      <c r="M170" s="83" t="s">
        <v>1052</v>
      </c>
      <c r="N170" s="83" t="s">
        <v>1056</v>
      </c>
      <c r="O170" s="288">
        <v>1</v>
      </c>
      <c r="P170" s="289">
        <v>43396</v>
      </c>
      <c r="Q170" s="289">
        <v>43677</v>
      </c>
      <c r="R170" s="83" t="s">
        <v>82</v>
      </c>
      <c r="S170" s="83" t="s">
        <v>62</v>
      </c>
      <c r="T170" s="83" t="s">
        <v>1058</v>
      </c>
      <c r="U170" s="262" t="s">
        <v>120</v>
      </c>
      <c r="V170" s="289"/>
      <c r="W170" s="69"/>
      <c r="X170" s="70"/>
      <c r="Y170" s="70"/>
      <c r="Z170" s="70"/>
      <c r="AA170" s="70"/>
      <c r="AB170" s="68"/>
      <c r="AC170" s="362">
        <v>43465</v>
      </c>
      <c r="AD170" s="294" t="s">
        <v>1059</v>
      </c>
      <c r="AE170" s="59">
        <v>0</v>
      </c>
      <c r="AF170" s="405">
        <f t="shared" si="64"/>
        <v>0</v>
      </c>
      <c r="AG170" s="406">
        <f t="shared" si="65"/>
        <v>0</v>
      </c>
      <c r="AH170" s="89" t="str">
        <f t="shared" si="103"/>
        <v>SIN INICIAR</v>
      </c>
      <c r="AI170" s="94" t="b">
        <f t="shared" si="104"/>
        <v>0</v>
      </c>
      <c r="AJ170" s="408" t="str">
        <f t="shared" si="105"/>
        <v>SIN INICIAR</v>
      </c>
      <c r="AK170" s="354" t="s">
        <v>1080</v>
      </c>
      <c r="AL170" s="281" t="s">
        <v>1006</v>
      </c>
      <c r="AM170" s="412" t="str">
        <f t="shared" si="69"/>
        <v>PENDIENTE</v>
      </c>
      <c r="AN170" s="290"/>
      <c r="AO170" s="290"/>
      <c r="AP170" s="355"/>
    </row>
    <row r="171" spans="1:42" ht="101.25" x14ac:dyDescent="0.2">
      <c r="A171" s="83">
        <v>163</v>
      </c>
      <c r="B171" s="282">
        <v>43296</v>
      </c>
      <c r="C171" s="283" t="s">
        <v>23</v>
      </c>
      <c r="D171" s="283" t="s">
        <v>1015</v>
      </c>
      <c r="E171" s="282">
        <v>43300</v>
      </c>
      <c r="F171" s="283">
        <v>11</v>
      </c>
      <c r="G171" s="284" t="s">
        <v>1026</v>
      </c>
      <c r="H171" s="283" t="s">
        <v>108</v>
      </c>
      <c r="I171" s="284" t="s">
        <v>1036</v>
      </c>
      <c r="J171" s="286" t="s">
        <v>1042</v>
      </c>
      <c r="K171" s="68">
        <v>1</v>
      </c>
      <c r="L171" s="262" t="s">
        <v>59</v>
      </c>
      <c r="M171" s="83" t="s">
        <v>1053</v>
      </c>
      <c r="N171" s="68" t="s">
        <v>1054</v>
      </c>
      <c r="O171" s="288">
        <v>1</v>
      </c>
      <c r="P171" s="289">
        <v>43396</v>
      </c>
      <c r="Q171" s="289">
        <v>43677</v>
      </c>
      <c r="R171" s="83" t="s">
        <v>82</v>
      </c>
      <c r="S171" s="83" t="s">
        <v>62</v>
      </c>
      <c r="T171" s="83" t="s">
        <v>1058</v>
      </c>
      <c r="U171" s="262" t="s">
        <v>120</v>
      </c>
      <c r="V171" s="289"/>
      <c r="W171" s="69"/>
      <c r="X171" s="70"/>
      <c r="Y171" s="70"/>
      <c r="Z171" s="70"/>
      <c r="AA171" s="70"/>
      <c r="AB171" s="68"/>
      <c r="AC171" s="362">
        <v>43465</v>
      </c>
      <c r="AD171" s="294" t="s">
        <v>1059</v>
      </c>
      <c r="AE171" s="59">
        <v>0</v>
      </c>
      <c r="AF171" s="405">
        <f t="shared" si="64"/>
        <v>0</v>
      </c>
      <c r="AG171" s="406">
        <f t="shared" si="65"/>
        <v>0</v>
      </c>
      <c r="AH171" s="89" t="str">
        <f t="shared" si="103"/>
        <v>SIN INICIAR</v>
      </c>
      <c r="AI171" s="94" t="b">
        <f t="shared" si="104"/>
        <v>0</v>
      </c>
      <c r="AJ171" s="408" t="str">
        <f t="shared" si="105"/>
        <v>SIN INICIAR</v>
      </c>
      <c r="AK171" s="354" t="s">
        <v>1080</v>
      </c>
      <c r="AL171" s="281" t="s">
        <v>1006</v>
      </c>
      <c r="AM171" s="412" t="str">
        <f t="shared" si="69"/>
        <v>PENDIENTE</v>
      </c>
      <c r="AN171" s="290"/>
      <c r="AO171" s="290"/>
      <c r="AP171" s="355"/>
    </row>
    <row r="172" spans="1:42" ht="101.25" x14ac:dyDescent="0.2">
      <c r="A172" s="83">
        <v>164</v>
      </c>
      <c r="B172" s="282">
        <v>43296</v>
      </c>
      <c r="C172" s="283" t="s">
        <v>23</v>
      </c>
      <c r="D172" s="283" t="s">
        <v>1015</v>
      </c>
      <c r="E172" s="282">
        <v>43300</v>
      </c>
      <c r="F172" s="283">
        <v>12</v>
      </c>
      <c r="G172" s="284" t="s">
        <v>1027</v>
      </c>
      <c r="H172" s="283" t="s">
        <v>108</v>
      </c>
      <c r="I172" s="284" t="s">
        <v>1036</v>
      </c>
      <c r="J172" s="286" t="s">
        <v>1042</v>
      </c>
      <c r="K172" s="68">
        <v>1</v>
      </c>
      <c r="L172" s="262" t="s">
        <v>59</v>
      </c>
      <c r="M172" s="83" t="s">
        <v>1053</v>
      </c>
      <c r="N172" s="68" t="s">
        <v>1054</v>
      </c>
      <c r="O172" s="288">
        <v>1</v>
      </c>
      <c r="P172" s="289">
        <v>43396</v>
      </c>
      <c r="Q172" s="289">
        <v>43677</v>
      </c>
      <c r="R172" s="83" t="s">
        <v>82</v>
      </c>
      <c r="S172" s="83" t="s">
        <v>62</v>
      </c>
      <c r="T172" s="83" t="s">
        <v>1058</v>
      </c>
      <c r="U172" s="262" t="s">
        <v>120</v>
      </c>
      <c r="V172" s="289"/>
      <c r="W172" s="69"/>
      <c r="X172" s="70"/>
      <c r="Y172" s="70"/>
      <c r="Z172" s="70"/>
      <c r="AA172" s="70"/>
      <c r="AB172" s="68"/>
      <c r="AC172" s="289">
        <v>43465</v>
      </c>
      <c r="AD172" s="294" t="s">
        <v>1059</v>
      </c>
      <c r="AE172" s="59">
        <v>0</v>
      </c>
      <c r="AF172" s="405">
        <f t="shared" si="64"/>
        <v>0</v>
      </c>
      <c r="AG172" s="406">
        <f t="shared" si="65"/>
        <v>0</v>
      </c>
      <c r="AH172" s="89" t="str">
        <f t="shared" si="103"/>
        <v>SIN INICIAR</v>
      </c>
      <c r="AI172" s="94" t="b">
        <f t="shared" si="104"/>
        <v>0</v>
      </c>
      <c r="AJ172" s="408" t="str">
        <f t="shared" si="105"/>
        <v>SIN INICIAR</v>
      </c>
      <c r="AK172" s="354" t="s">
        <v>1080</v>
      </c>
      <c r="AL172" s="281" t="s">
        <v>1006</v>
      </c>
      <c r="AM172" s="412" t="str">
        <f t="shared" si="69"/>
        <v>PENDIENTE</v>
      </c>
      <c r="AN172" s="290"/>
      <c r="AO172" s="290"/>
      <c r="AP172" s="355"/>
    </row>
  </sheetData>
  <sheetProtection algorithmName="SHA-512" hashValue="b1A65QbA+vydklA0eaxgLbwDWOyC3crMMV4NK9aftEaSaAs0aktuh+IGTtEPKmWmfB4nMocwv3xniVDDn0H1YQ==" saltValue="zPodsYXGafRzHm6YK52yvQ==" spinCount="100000" sheet="1" objects="1" scenarios="1" formatCells="0" formatColumns="0"/>
  <autoFilter ref="A9:AP172">
    <filterColumn colId="35">
      <customFilters>
        <customFilter operator="notEqual" val=" "/>
      </customFilters>
    </filterColumn>
  </autoFilter>
  <mergeCells count="51">
    <mergeCell ref="K7:K8"/>
    <mergeCell ref="AH7:AH8"/>
    <mergeCell ref="AI7:AI8"/>
    <mergeCell ref="AC7:AC8"/>
    <mergeCell ref="AC6:AL6"/>
    <mergeCell ref="M7:M8"/>
    <mergeCell ref="R7:R8"/>
    <mergeCell ref="V7:V8"/>
    <mergeCell ref="T7:T8"/>
    <mergeCell ref="AA7:AA8"/>
    <mergeCell ref="S7:S8"/>
    <mergeCell ref="V6:AB6"/>
    <mergeCell ref="I6:U6"/>
    <mergeCell ref="AM6:AP6"/>
    <mergeCell ref="AD7:AD8"/>
    <mergeCell ref="AE7:AE8"/>
    <mergeCell ref="AF7:AF8"/>
    <mergeCell ref="AG7:AG8"/>
    <mergeCell ref="AJ7:AJ8"/>
    <mergeCell ref="AK7:AK8"/>
    <mergeCell ref="AL7:AL8"/>
    <mergeCell ref="AP7:AP8"/>
    <mergeCell ref="AM7:AM8"/>
    <mergeCell ref="AN7:AN8"/>
    <mergeCell ref="AO7:AO8"/>
    <mergeCell ref="AM1:AO1"/>
    <mergeCell ref="AP1:AP4"/>
    <mergeCell ref="AM2:AO2"/>
    <mergeCell ref="AM3:AO3"/>
    <mergeCell ref="AM4:AO4"/>
    <mergeCell ref="A1:C4"/>
    <mergeCell ref="F7:F8"/>
    <mergeCell ref="H7:H8"/>
    <mergeCell ref="G7:G8"/>
    <mergeCell ref="I7:I8"/>
    <mergeCell ref="D1:AL4"/>
    <mergeCell ref="X7:X8"/>
    <mergeCell ref="U7:U8"/>
    <mergeCell ref="O7:O8"/>
    <mergeCell ref="P7:P8"/>
    <mergeCell ref="Q7:Q8"/>
    <mergeCell ref="L7:L8"/>
    <mergeCell ref="W7:W8"/>
    <mergeCell ref="AB7:AB8"/>
    <mergeCell ref="A6:H6"/>
    <mergeCell ref="A7:A8"/>
    <mergeCell ref="B7:B8"/>
    <mergeCell ref="C7:C8"/>
    <mergeCell ref="D7:D8"/>
    <mergeCell ref="E7:E8"/>
    <mergeCell ref="N7:N8"/>
  </mergeCells>
  <conditionalFormatting sqref="AA10:AA160 AJ161:AJ172 AJ10:AJ45 AJ49:AJ51 AJ53:AJ137">
    <cfRule type="containsText" dxfId="100" priority="105" operator="containsText" text="TERMINADA EXTEMPORÁNEA">
      <formula>NOT(ISERROR(SEARCH("TERMINADA EXTEMPORÁNEA",AA10)))</formula>
    </cfRule>
    <cfRule type="containsText" dxfId="99" priority="422" operator="containsText" text="SIN INICIAR">
      <formula>NOT(ISERROR(SEARCH("SIN INICIAR",AA10)))</formula>
    </cfRule>
    <cfRule type="containsText" dxfId="98" priority="423" operator="containsText" text="INCUMPLIDA">
      <formula>NOT(ISERROR(SEARCH("INCUMPLIDA",AA10)))</formula>
    </cfRule>
    <cfRule type="containsText" dxfId="97" priority="424" operator="containsText" text="EN PROCESO">
      <formula>NOT(ISERROR(SEARCH("EN PROCESO",AA10)))</formula>
    </cfRule>
    <cfRule type="containsText" dxfId="96" priority="425" operator="containsText" text="TERMINADA">
      <formula>NOT(ISERROR(SEARCH("TERMINADA",AA10)))</formula>
    </cfRule>
  </conditionalFormatting>
  <conditionalFormatting sqref="AM10:AM172">
    <cfRule type="containsText" dxfId="95" priority="103" operator="containsText" text="CUMPLIDA">
      <formula>NOT(ISERROR(SEARCH("CUMPLIDA",AM10)))</formula>
    </cfRule>
    <cfRule type="containsText" dxfId="94" priority="104" operator="containsText" text="PENDIENTE">
      <formula>NOT(ISERROR(SEARCH("PENDIENTE",AM10)))</formula>
    </cfRule>
  </conditionalFormatting>
  <conditionalFormatting sqref="AO10:AO17 AO54:AO77 AO147:AO149 AO151 AO155 AO157:AO158 AO132 AO134:AO135 AO138:AO145 AO160:AO172 AO79:AO129 AO19:AO51">
    <cfRule type="containsText" dxfId="93" priority="101" operator="containsText" text="CERRADA">
      <formula>NOT(ISERROR(SEARCH("CERRADA",AO10)))</formula>
    </cfRule>
    <cfRule type="containsText" dxfId="92" priority="102" operator="containsText" text="ABIERTA">
      <formula>NOT(ISERROR(SEARCH("ABIERTA",AO10)))</formula>
    </cfRule>
  </conditionalFormatting>
  <conditionalFormatting sqref="AK21:AK26">
    <cfRule type="containsText" dxfId="91" priority="100" stopIfTrue="1" operator="containsText" text="Fecha debe ser posterior a la">
      <formula>NOT(ISERROR(SEARCH("Fecha debe ser posterior a la",AK21)))</formula>
    </cfRule>
  </conditionalFormatting>
  <conditionalFormatting sqref="AK27:AK28">
    <cfRule type="containsText" dxfId="90" priority="99" stopIfTrue="1" operator="containsText" text="Fecha debe ser posterior a la">
      <formula>NOT(ISERROR(SEARCH("Fecha debe ser posterior a la",AK27)))</formula>
    </cfRule>
  </conditionalFormatting>
  <conditionalFormatting sqref="AD37:AD38">
    <cfRule type="containsText" dxfId="89" priority="98" stopIfTrue="1" operator="containsText" text="Fecha debe ser posterior a la">
      <formula>NOT(ISERROR(SEARCH("Fecha debe ser posterior a la",AD37)))</formula>
    </cfRule>
  </conditionalFormatting>
  <conditionalFormatting sqref="AK37:AK38">
    <cfRule type="containsText" dxfId="88" priority="97" stopIfTrue="1" operator="containsText" text="Fecha debe ser posterior a la">
      <formula>NOT(ISERROR(SEARCH("Fecha debe ser posterior a la",AK37)))</formula>
    </cfRule>
  </conditionalFormatting>
  <conditionalFormatting sqref="AD39:AD41">
    <cfRule type="containsText" dxfId="87" priority="96" stopIfTrue="1" operator="containsText" text="Fecha debe ser posterior a la">
      <formula>NOT(ISERROR(SEARCH("Fecha debe ser posterior a la",AD39)))</formula>
    </cfRule>
  </conditionalFormatting>
  <conditionalFormatting sqref="AK39:AK41">
    <cfRule type="containsText" dxfId="86" priority="95" stopIfTrue="1" operator="containsText" text="Fecha debe ser posterior a la">
      <formula>NOT(ISERROR(SEARCH("Fecha debe ser posterior a la",AK39)))</formula>
    </cfRule>
  </conditionalFormatting>
  <conditionalFormatting sqref="AD43:AD44">
    <cfRule type="containsText" dxfId="85" priority="94" stopIfTrue="1" operator="containsText" text="Fecha debe ser posterior a la">
      <formula>NOT(ISERROR(SEARCH("Fecha debe ser posterior a la",AD43)))</formula>
    </cfRule>
  </conditionalFormatting>
  <conditionalFormatting sqref="AK43">
    <cfRule type="containsText" dxfId="84" priority="93" stopIfTrue="1" operator="containsText" text="Fecha debe ser posterior a la">
      <formula>NOT(ISERROR(SEARCH("Fecha debe ser posterior a la",AK43)))</formula>
    </cfRule>
  </conditionalFormatting>
  <conditionalFormatting sqref="AK46:AK48">
    <cfRule type="containsText" dxfId="83" priority="92" stopIfTrue="1" operator="containsText" text="Fecha debe ser posterior a la">
      <formula>NOT(ISERROR(SEARCH("Fecha debe ser posterior a la",AK46)))</formula>
    </cfRule>
  </conditionalFormatting>
  <conditionalFormatting sqref="AK52:AK53">
    <cfRule type="containsText" dxfId="82" priority="91" stopIfTrue="1" operator="containsText" text="Fecha debe ser posterior a la">
      <formula>NOT(ISERROR(SEARCH("Fecha debe ser posterior a la",AK52)))</formula>
    </cfRule>
  </conditionalFormatting>
  <conditionalFormatting sqref="AK110">
    <cfRule type="containsText" dxfId="81" priority="89" stopIfTrue="1" operator="containsText" text="Fecha debe ser posterior a la">
      <formula>NOT(ISERROR(SEARCH("Fecha debe ser posterior a la",AK110)))</formula>
    </cfRule>
  </conditionalFormatting>
  <conditionalFormatting sqref="AO52">
    <cfRule type="containsText" dxfId="80" priority="87" operator="containsText" text="CERRADA">
      <formula>NOT(ISERROR(SEARCH("CERRADA",AO52)))</formula>
    </cfRule>
    <cfRule type="containsText" dxfId="79" priority="88" operator="containsText" text="ABIERTA">
      <formula>NOT(ISERROR(SEARCH("ABIERTA",AO52)))</formula>
    </cfRule>
  </conditionalFormatting>
  <conditionalFormatting sqref="AO53">
    <cfRule type="containsText" dxfId="78" priority="85" operator="containsText" text="CERRADA">
      <formula>NOT(ISERROR(SEARCH("CERRADA",AO53)))</formula>
    </cfRule>
    <cfRule type="containsText" dxfId="77" priority="86" operator="containsText" text="ABIERTA">
      <formula>NOT(ISERROR(SEARCH("ABIERTA",AO53)))</formula>
    </cfRule>
  </conditionalFormatting>
  <conditionalFormatting sqref="AJ52">
    <cfRule type="containsText" dxfId="76" priority="80" operator="containsText" text="TERMINADA EXTEMPORÁNEA">
      <formula>NOT(ISERROR(SEARCH("TERMINADA EXTEMPORÁNEA",AJ52)))</formula>
    </cfRule>
    <cfRule type="containsText" dxfId="75" priority="81" operator="containsText" text="SIN INICIAR">
      <formula>NOT(ISERROR(SEARCH("SIN INICIAR",AJ52)))</formula>
    </cfRule>
    <cfRule type="containsText" dxfId="74" priority="82" operator="containsText" text="INCUMPLIDA">
      <formula>NOT(ISERROR(SEARCH("INCUMPLIDA",AJ52)))</formula>
    </cfRule>
    <cfRule type="containsText" dxfId="73" priority="83" operator="containsText" text="EN PROCESO">
      <formula>NOT(ISERROR(SEARCH("EN PROCESO",AJ52)))</formula>
    </cfRule>
    <cfRule type="containsText" dxfId="72" priority="84" operator="containsText" text="TERMINADA">
      <formula>NOT(ISERROR(SEARCH("TERMINADA",AJ52)))</formula>
    </cfRule>
  </conditionalFormatting>
  <conditionalFormatting sqref="AJ48">
    <cfRule type="containsText" dxfId="71" priority="75" operator="containsText" text="TERMINADA EXTEMPORÁNEA">
      <formula>NOT(ISERROR(SEARCH("TERMINADA EXTEMPORÁNEA",AJ48)))</formula>
    </cfRule>
    <cfRule type="containsText" dxfId="70" priority="76" operator="containsText" text="SIN INICIAR">
      <formula>NOT(ISERROR(SEARCH("SIN INICIAR",AJ48)))</formula>
    </cfRule>
    <cfRule type="containsText" dxfId="69" priority="77" operator="containsText" text="INCUMPLIDA">
      <formula>NOT(ISERROR(SEARCH("INCUMPLIDA",AJ48)))</formula>
    </cfRule>
    <cfRule type="containsText" dxfId="68" priority="78" operator="containsText" text="EN PROCESO">
      <formula>NOT(ISERROR(SEARCH("EN PROCESO",AJ48)))</formula>
    </cfRule>
    <cfRule type="containsText" dxfId="67" priority="79" operator="containsText" text="TERMINADA">
      <formula>NOT(ISERROR(SEARCH("TERMINADA",AJ48)))</formula>
    </cfRule>
  </conditionalFormatting>
  <conditionalFormatting sqref="AJ47">
    <cfRule type="containsText" dxfId="66" priority="70" operator="containsText" text="TERMINADA EXTEMPORÁNEA">
      <formula>NOT(ISERROR(SEARCH("TERMINADA EXTEMPORÁNEA",AJ47)))</formula>
    </cfRule>
    <cfRule type="containsText" dxfId="65" priority="71" operator="containsText" text="SIN INICIAR">
      <formula>NOT(ISERROR(SEARCH("SIN INICIAR",AJ47)))</formula>
    </cfRule>
    <cfRule type="containsText" dxfId="64" priority="72" operator="containsText" text="INCUMPLIDA">
      <formula>NOT(ISERROR(SEARCH("INCUMPLIDA",AJ47)))</formula>
    </cfRule>
    <cfRule type="containsText" dxfId="63" priority="73" operator="containsText" text="EN PROCESO">
      <formula>NOT(ISERROR(SEARCH("EN PROCESO",AJ47)))</formula>
    </cfRule>
    <cfRule type="containsText" dxfId="62" priority="74" operator="containsText" text="TERMINADA">
      <formula>NOT(ISERROR(SEARCH("TERMINADA",AJ47)))</formula>
    </cfRule>
  </conditionalFormatting>
  <conditionalFormatting sqref="AJ46">
    <cfRule type="containsText" dxfId="61" priority="65" operator="containsText" text="TERMINADA EXTEMPORÁNEA">
      <formula>NOT(ISERROR(SEARCH("TERMINADA EXTEMPORÁNEA",AJ46)))</formula>
    </cfRule>
    <cfRule type="containsText" dxfId="60" priority="66" operator="containsText" text="SIN INICIAR">
      <formula>NOT(ISERROR(SEARCH("SIN INICIAR",AJ46)))</formula>
    </cfRule>
    <cfRule type="containsText" dxfId="59" priority="67" operator="containsText" text="INCUMPLIDA">
      <formula>NOT(ISERROR(SEARCH("INCUMPLIDA",AJ46)))</formula>
    </cfRule>
    <cfRule type="containsText" dxfId="58" priority="68" operator="containsText" text="EN PROCESO">
      <formula>NOT(ISERROR(SEARCH("EN PROCESO",AJ46)))</formula>
    </cfRule>
    <cfRule type="containsText" dxfId="57" priority="69" operator="containsText" text="TERMINADA">
      <formula>NOT(ISERROR(SEARCH("TERMINADA",AJ46)))</formula>
    </cfRule>
  </conditionalFormatting>
  <conditionalFormatting sqref="AO146">
    <cfRule type="containsText" dxfId="56" priority="63" operator="containsText" text="CERRADA">
      <formula>NOT(ISERROR(SEARCH("CERRADA",AO146)))</formula>
    </cfRule>
    <cfRule type="containsText" dxfId="55" priority="64" operator="containsText" text="ABIERTA">
      <formula>NOT(ISERROR(SEARCH("ABIERTA",AO146)))</formula>
    </cfRule>
  </conditionalFormatting>
  <conditionalFormatting sqref="AO150">
    <cfRule type="containsText" dxfId="54" priority="61" operator="containsText" text="CERRADA">
      <formula>NOT(ISERROR(SEARCH("CERRADA",AO150)))</formula>
    </cfRule>
    <cfRule type="containsText" dxfId="53" priority="62" operator="containsText" text="ABIERTA">
      <formula>NOT(ISERROR(SEARCH("ABIERTA",AO150)))</formula>
    </cfRule>
  </conditionalFormatting>
  <conditionalFormatting sqref="AO152">
    <cfRule type="containsText" dxfId="52" priority="59" operator="containsText" text="CERRADA">
      <formula>NOT(ISERROR(SEARCH("CERRADA",AO152)))</formula>
    </cfRule>
    <cfRule type="containsText" dxfId="51" priority="60" operator="containsText" text="ABIERTA">
      <formula>NOT(ISERROR(SEARCH("ABIERTA",AO152)))</formula>
    </cfRule>
  </conditionalFormatting>
  <conditionalFormatting sqref="AO153">
    <cfRule type="containsText" dxfId="50" priority="57" operator="containsText" text="CERRADA">
      <formula>NOT(ISERROR(SEARCH("CERRADA",AO153)))</formula>
    </cfRule>
    <cfRule type="containsText" dxfId="49" priority="58" operator="containsText" text="ABIERTA">
      <formula>NOT(ISERROR(SEARCH("ABIERTA",AO153)))</formula>
    </cfRule>
  </conditionalFormatting>
  <conditionalFormatting sqref="AO156">
    <cfRule type="containsText" dxfId="48" priority="55" operator="containsText" text="CERRADA">
      <formula>NOT(ISERROR(SEARCH("CERRADA",AO156)))</formula>
    </cfRule>
    <cfRule type="containsText" dxfId="47" priority="56" operator="containsText" text="ABIERTA">
      <formula>NOT(ISERROR(SEARCH("ABIERTA",AO156)))</formula>
    </cfRule>
  </conditionalFormatting>
  <conditionalFormatting sqref="AO154">
    <cfRule type="containsText" dxfId="46" priority="53" operator="containsText" text="CERRADA">
      <formula>NOT(ISERROR(SEARCH("CERRADA",AO154)))</formula>
    </cfRule>
    <cfRule type="containsText" dxfId="45" priority="54" operator="containsText" text="ABIERTA">
      <formula>NOT(ISERROR(SEARCH("ABIERTA",AO154)))</formula>
    </cfRule>
  </conditionalFormatting>
  <conditionalFormatting sqref="AO130">
    <cfRule type="containsText" dxfId="44" priority="51" operator="containsText" text="CERRADA">
      <formula>NOT(ISERROR(SEARCH("CERRADA",AO130)))</formula>
    </cfRule>
    <cfRule type="containsText" dxfId="43" priority="52" operator="containsText" text="ABIERTA">
      <formula>NOT(ISERROR(SEARCH("ABIERTA",AO130)))</formula>
    </cfRule>
  </conditionalFormatting>
  <conditionalFormatting sqref="AO133">
    <cfRule type="containsText" dxfId="42" priority="49" operator="containsText" text="CERRADA">
      <formula>NOT(ISERROR(SEARCH("CERRADA",AO133)))</formula>
    </cfRule>
    <cfRule type="containsText" dxfId="41" priority="50" operator="containsText" text="ABIERTA">
      <formula>NOT(ISERROR(SEARCH("ABIERTA",AO133)))</formula>
    </cfRule>
  </conditionalFormatting>
  <conditionalFormatting sqref="AO131">
    <cfRule type="containsText" dxfId="40" priority="47" operator="containsText" text="CERRADA">
      <formula>NOT(ISERROR(SEARCH("CERRADA",AO131)))</formula>
    </cfRule>
    <cfRule type="containsText" dxfId="39" priority="48" operator="containsText" text="ABIERTA">
      <formula>NOT(ISERROR(SEARCH("ABIERTA",AO131)))</formula>
    </cfRule>
  </conditionalFormatting>
  <conditionalFormatting sqref="AJ138:AJ151">
    <cfRule type="containsText" dxfId="38" priority="42" operator="containsText" text="TERMINADA EXTEMPORÁNEA">
      <formula>NOT(ISERROR(SEARCH("TERMINADA EXTEMPORÁNEA",AJ138)))</formula>
    </cfRule>
    <cfRule type="containsText" dxfId="37" priority="43" operator="containsText" text="SIN INICIAR">
      <formula>NOT(ISERROR(SEARCH("SIN INICIAR",AJ138)))</formula>
    </cfRule>
    <cfRule type="containsText" dxfId="36" priority="44" operator="containsText" text="INCUMPLIDA">
      <formula>NOT(ISERROR(SEARCH("INCUMPLIDA",AJ138)))</formula>
    </cfRule>
    <cfRule type="containsText" dxfId="35" priority="45" operator="containsText" text="EN PROCESO">
      <formula>NOT(ISERROR(SEARCH("EN PROCESO",AJ138)))</formula>
    </cfRule>
    <cfRule type="containsText" dxfId="34" priority="46" operator="containsText" text="TERMINADA">
      <formula>NOT(ISERROR(SEARCH("TERMINADA",AJ138)))</formula>
    </cfRule>
  </conditionalFormatting>
  <conditionalFormatting sqref="AJ152:AJ160">
    <cfRule type="containsText" dxfId="33" priority="37" operator="containsText" text="TERMINADA EXTEMPORÁNEA">
      <formula>NOT(ISERROR(SEARCH("TERMINADA EXTEMPORÁNEA",AJ152)))</formula>
    </cfRule>
    <cfRule type="containsText" dxfId="32" priority="38" operator="containsText" text="SIN INICIAR">
      <formula>NOT(ISERROR(SEARCH("SIN INICIAR",AJ152)))</formula>
    </cfRule>
    <cfRule type="containsText" dxfId="31" priority="39" operator="containsText" text="INCUMPLIDA">
      <formula>NOT(ISERROR(SEARCH("INCUMPLIDA",AJ152)))</formula>
    </cfRule>
    <cfRule type="containsText" dxfId="30" priority="40" operator="containsText" text="EN PROCESO">
      <formula>NOT(ISERROR(SEARCH("EN PROCESO",AJ152)))</formula>
    </cfRule>
    <cfRule type="containsText" dxfId="29" priority="41" operator="containsText" text="TERMINADA">
      <formula>NOT(ISERROR(SEARCH("TERMINADA",AJ152)))</formula>
    </cfRule>
  </conditionalFormatting>
  <conditionalFormatting sqref="AH130">
    <cfRule type="containsText" dxfId="28" priority="32" operator="containsText" text="TERMINADA EXTEMPORÁNEA">
      <formula>NOT(ISERROR(SEARCH("TERMINADA EXTEMPORÁNEA",AH130)))</formula>
    </cfRule>
    <cfRule type="containsText" dxfId="27" priority="33" operator="containsText" text="SIN INICIAR">
      <formula>NOT(ISERROR(SEARCH("SIN INICIAR",AH130)))</formula>
    </cfRule>
    <cfRule type="containsText" dxfId="26" priority="34" operator="containsText" text="INCUMPLIDA">
      <formula>NOT(ISERROR(SEARCH("INCUMPLIDA",AH130)))</formula>
    </cfRule>
    <cfRule type="containsText" dxfId="25" priority="35" operator="containsText" text="EN PROCESO">
      <formula>NOT(ISERROR(SEARCH("EN PROCESO",AH130)))</formula>
    </cfRule>
    <cfRule type="containsText" dxfId="24" priority="36" operator="containsText" text="TERMINADA">
      <formula>NOT(ISERROR(SEARCH("TERMINADA",AH130)))</formula>
    </cfRule>
  </conditionalFormatting>
  <conditionalFormatting sqref="AH136">
    <cfRule type="containsText" dxfId="23" priority="22" operator="containsText" text="TERMINADA EXTEMPORÁNEA">
      <formula>NOT(ISERROR(SEARCH("TERMINADA EXTEMPORÁNEA",AH136)))</formula>
    </cfRule>
    <cfRule type="containsText" dxfId="22" priority="23" operator="containsText" text="SIN INICIAR">
      <formula>NOT(ISERROR(SEARCH("SIN INICIAR",AH136)))</formula>
    </cfRule>
    <cfRule type="containsText" dxfId="21" priority="24" operator="containsText" text="INCUMPLIDA">
      <formula>NOT(ISERROR(SEARCH("INCUMPLIDA",AH136)))</formula>
    </cfRule>
    <cfRule type="containsText" dxfId="20" priority="25" operator="containsText" text="EN PROCESO">
      <formula>NOT(ISERROR(SEARCH("EN PROCESO",AH136)))</formula>
    </cfRule>
    <cfRule type="containsText" dxfId="19" priority="26" operator="containsText" text="TERMINADA">
      <formula>NOT(ISERROR(SEARCH("TERMINADA",AH136)))</formula>
    </cfRule>
  </conditionalFormatting>
  <conditionalFormatting sqref="AO136">
    <cfRule type="containsText" dxfId="18" priority="20" operator="containsText" text="CERRADA">
      <formula>NOT(ISERROR(SEARCH("CERRADA",AO136)))</formula>
    </cfRule>
    <cfRule type="containsText" dxfId="17" priority="21" operator="containsText" text="ABIERTA">
      <formula>NOT(ISERROR(SEARCH("ABIERTA",AO136)))</formula>
    </cfRule>
  </conditionalFormatting>
  <conditionalFormatting sqref="AO137">
    <cfRule type="containsText" dxfId="16" priority="18" operator="containsText" text="CERRADA">
      <formula>NOT(ISERROR(SEARCH("CERRADA",AO137)))</formula>
    </cfRule>
    <cfRule type="containsText" dxfId="15" priority="19" operator="containsText" text="ABIERTA">
      <formula>NOT(ISERROR(SEARCH("ABIERTA",AO137)))</formula>
    </cfRule>
  </conditionalFormatting>
  <conditionalFormatting sqref="AO159">
    <cfRule type="containsText" dxfId="14" priority="16" operator="containsText" text="CERRADA">
      <formula>NOT(ISERROR(SEARCH("CERRADA",AO159)))</formula>
    </cfRule>
    <cfRule type="containsText" dxfId="13" priority="17" operator="containsText" text="ABIERTA">
      <formula>NOT(ISERROR(SEARCH("ABIERTA",AO159)))</formula>
    </cfRule>
  </conditionalFormatting>
  <conditionalFormatting sqref="AO78">
    <cfRule type="containsText" dxfId="12" priority="14" operator="containsText" text="CERRADA">
      <formula>NOT(ISERROR(SEARCH("CERRADA",AO78)))</formula>
    </cfRule>
    <cfRule type="containsText" dxfId="11" priority="15" operator="containsText" text="ABIERTA">
      <formula>NOT(ISERROR(SEARCH("ABIERTA",AO78)))</formula>
    </cfRule>
  </conditionalFormatting>
  <conditionalFormatting sqref="AK44">
    <cfRule type="containsText" dxfId="10" priority="13" stopIfTrue="1" operator="containsText" text="Fecha debe ser posterior a la">
      <formula>NOT(ISERROR(SEARCH("Fecha debe ser posterior a la",AK44)))</formula>
    </cfRule>
  </conditionalFormatting>
  <conditionalFormatting sqref="AK45">
    <cfRule type="containsText" dxfId="9" priority="12" stopIfTrue="1" operator="containsText" text="Fecha debe ser posterior a la">
      <formula>NOT(ISERROR(SEARCH("Fecha debe ser posterior a la",AK45)))</formula>
    </cfRule>
  </conditionalFormatting>
  <conditionalFormatting sqref="AK56">
    <cfRule type="containsText" dxfId="8" priority="11" stopIfTrue="1" operator="containsText" text="Fecha debe ser posterior a la">
      <formula>NOT(ISERROR(SEARCH("Fecha debe ser posterior a la",AK56)))</formula>
    </cfRule>
  </conditionalFormatting>
  <conditionalFormatting sqref="AK58">
    <cfRule type="containsText" dxfId="7" priority="10" stopIfTrue="1" operator="containsText" text="Fecha debe ser posterior a la">
      <formula>NOT(ISERROR(SEARCH("Fecha debe ser posterior a la",AK58)))</formula>
    </cfRule>
  </conditionalFormatting>
  <conditionalFormatting sqref="AK103">
    <cfRule type="containsText" dxfId="6" priority="9" stopIfTrue="1" operator="containsText" text="Fecha debe ser posterior a la">
      <formula>NOT(ISERROR(SEARCH("Fecha debe ser posterior a la",AK103)))</formula>
    </cfRule>
  </conditionalFormatting>
  <conditionalFormatting sqref="AK50:AK51">
    <cfRule type="containsText" dxfId="5" priority="8" stopIfTrue="1" operator="containsText" text="Fecha debe ser posterior a la">
      <formula>NOT(ISERROR(SEARCH("Fecha debe ser posterior a la",AK50)))</formula>
    </cfRule>
  </conditionalFormatting>
  <conditionalFormatting sqref="AK55">
    <cfRule type="containsText" dxfId="4" priority="6" stopIfTrue="1" operator="containsText" text="Fecha debe ser posterior a la">
      <formula>NOT(ISERROR(SEARCH("Fecha debe ser posterior a la",AK55)))</formula>
    </cfRule>
  </conditionalFormatting>
  <conditionalFormatting sqref="AK111">
    <cfRule type="containsText" dxfId="3" priority="4" stopIfTrue="1" operator="containsText" text="Fecha debe ser posterior a la">
      <formula>NOT(ISERROR(SEARCH("Fecha debe ser posterior a la",AK111)))</formula>
    </cfRule>
  </conditionalFormatting>
  <conditionalFormatting sqref="AK57">
    <cfRule type="containsText" dxfId="2" priority="3" stopIfTrue="1" operator="containsText" text="Fecha debe ser posterior a la">
      <formula>NOT(ISERROR(SEARCH("Fecha debe ser posterior a la",AK57)))</formula>
    </cfRule>
  </conditionalFormatting>
  <conditionalFormatting sqref="AO18">
    <cfRule type="containsText" dxfId="1" priority="1" operator="containsText" text="CERRADA">
      <formula>NOT(ISERROR(SEARCH("CERRADA",AO18)))</formula>
    </cfRule>
    <cfRule type="containsText" dxfId="0" priority="2" operator="containsText" text="ABIERTA">
      <formula>NOT(ISERROR(SEARCH("ABIERTA",AO18)))</formula>
    </cfRule>
  </conditionalFormatting>
  <dataValidations xWindow="734" yWindow="630" count="14">
    <dataValidation type="date" operator="greaterThan" allowBlank="1" showInputMessage="1" showErrorMessage="1" error="Fecha debe ser posterior a la de inicio (Columna U)" sqref="Q10 Q65:Q92">
      <formula1>P10</formula1>
    </dataValidation>
    <dataValidation type="date" operator="greaterThan" allowBlank="1" showInputMessage="1" showErrorMessage="1" sqref="B10 B65:B92 E65:E92 E112:E127 B112:B127 E161:E172 B161:B172">
      <formula1>36892</formula1>
    </dataValidation>
    <dataValidation type="date" operator="greaterThan" allowBlank="1" showInputMessage="1" showErrorMessage="1" error="Fecha debe ser posterior a la del hallazgo (Columna E)" sqref="P65:P86">
      <formula1>F65</formula1>
    </dataValidation>
    <dataValidation type="list" allowBlank="1" showInputMessage="1" showErrorMessage="1" sqref="H110:H111 O102 R102 H93:H98 H100:H104 H106:H108 C93:C111">
      <formula1>#REF!</formula1>
      <formula2>0</formula2>
    </dataValidation>
    <dataValidation type="date" operator="greaterThan" allowBlank="1" showInputMessage="1" showErrorMessage="1" error="Fecha debe ser posterior a la del hallazgo (Columna E)" sqref="O105:O108 P93:P108 P110:P111">
      <formula1>XEA93</formula1>
      <formula2>0</formula2>
    </dataValidation>
    <dataValidation type="date" operator="greaterThan" allowBlank="1" showInputMessage="1" showErrorMessage="1" error="Fecha debe ser posterior a la de inicio (Columna U)" sqref="Q93:Q108 Q110:Q111">
      <formula1>P93</formula1>
      <formula2>0</formula2>
    </dataValidation>
    <dataValidation type="date" operator="greaterThan" allowBlank="1" showInputMessage="1" showErrorMessage="1" error="Fecha debe ser posterior a la del hallazgo (Columna E)" sqref="P10">
      <formula1>E10</formula1>
    </dataValidation>
    <dataValidation type="date" operator="greaterThan" allowBlank="1" showErrorMessage="1" sqref="B128:B160 E128:E160">
      <formula1>36892</formula1>
    </dataValidation>
    <dataValidation type="date" operator="greaterThan" allowBlank="1" showInputMessage="1" showErrorMessage="1" prompt="Fecha debe ser posterior a la de inicio (Columna U)" sqref="Q128:Q159">
      <formula1>P128</formula1>
    </dataValidation>
    <dataValidation type="date" operator="greaterThan" allowBlank="1" showInputMessage="1" showErrorMessage="1" error="Fecha debe ser posterior a la del hallazgo (Columna E)" sqref="P87:P92">
      <formula1>#REF!</formula1>
    </dataValidation>
    <dataValidation type="date" operator="greaterThan" allowBlank="1" showInputMessage="1" showErrorMessage="1" sqref="B93:B111 E93:E111">
      <formula1>36892</formula1>
      <formula2>0</formula2>
    </dataValidation>
    <dataValidation type="date" operator="greaterThan" allowBlank="1" showInputMessage="1" showErrorMessage="1" error="Fecha debe ser posterior a la de inicio (Columna U)" sqref="AC10:AC111 AC119:AC121 AC115:AC117 AC128:AC160">
      <formula1>P10</formula1>
    </dataValidation>
    <dataValidation type="date" operator="greaterThan" allowBlank="1" showInputMessage="1" showErrorMessage="1" prompt="Fecha debe ser posterior a la del hallazgo (Columna E)" sqref="P128:P172 P112:Q127 Q160:Q172 V161:V172 AC161:AC172">
      <formula1>XDU112</formula1>
    </dataValidation>
    <dataValidation type="date" operator="greaterThan" allowBlank="1" showInputMessage="1" showErrorMessage="1" error="Fecha debe ser posterior a la de inicio (Columna U)" sqref="V39 V111 V105:V107">
      <formula1>F39</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71:F72" twoDigitTextYear="1"/>
    <ignoredError sqref="AJ30 AJ54:AJ57 AJ111 AJ157 AJ15 AJ26 AJ32 AJ44" formula="1"/>
  </ignoredErrors>
  <drawing r:id="rId2"/>
  <extLst>
    <ext xmlns:x14="http://schemas.microsoft.com/office/spreadsheetml/2009/9/main" uri="{CCE6A557-97BC-4b89-ADB6-D9C93CAAB3DF}">
      <x14:dataValidations xmlns:xm="http://schemas.microsoft.com/office/excel/2006/main" xWindow="734" yWindow="630" count="17">
        <x14:dataValidation type="list" allowBlank="1" showInputMessage="1" showErrorMessage="1">
          <x14:formula1>
            <xm:f>Datos!$C$2:$C$3</xm:f>
          </x14:formula1>
          <xm:sqref>C10</xm:sqref>
        </x14:dataValidation>
        <x14:dataValidation type="list" allowBlank="1" showInputMessage="1" showErrorMessage="1">
          <x14:formula1>
            <xm:f>Datos!$A$38:$A$66</xm:f>
          </x14:formula1>
          <xm:sqref>R54 R10</xm:sqref>
        </x14:dataValidation>
        <x14:dataValidation type="list" allowBlank="1" showInputMessage="1" showErrorMessage="1">
          <x14:formula1>
            <xm:f>'Z:\2018\PM\PM_2018\I SEGUIMIENTO 2018\[CCSE-FT-019 PLAN DE MEJORAMIENTO_2018_OCI_CONSOLIDADO.xlsx]Datos.'!#REF!</xm:f>
          </x14:formula1>
          <xm:sqref>H92 O92 R55:R92 O11:O64 H11:H64 R11:R53 C11:C64</xm:sqref>
        </x14:dataValidation>
        <x14:dataValidation type="list" allowBlank="1" showInputMessage="1" showErrorMessage="1">
          <x14:formula1>
            <xm:f>'Z:\2018\PM\PM_2018\[CCSE-FT-001 DERECHOS DE AUTOR.xlsx]Datos'!#REF!</xm:f>
          </x14:formula1>
          <xm:sqref>C87:C92 O87:O90</xm:sqref>
        </x14:dataValidation>
        <x14:dataValidation type="list" allowBlank="1" showInputMessage="1" showErrorMessage="1">
          <x14:formula1>
            <xm:f>'Z:\2018\PM\[Matriz_PM_CIC Planeación.xlsx]Datos'!#REF!</xm:f>
          </x14:formula1>
          <xm:sqref>C65:C86 O65:O86 H65:H91</xm:sqref>
        </x14:dataValidation>
        <x14:dataValidation type="list" allowBlank="1" showInputMessage="1" showErrorMessage="1">
          <x14:formula1>
            <xm:f>'C:\Users\gmoralesp\Downloads\[CCSE-FT-001 ADMIN.ACCIONES C.YP.-Sub.Admin Mayo32018.xlsx]Datos'!#REF!</xm:f>
          </x14:formula1>
          <xm:sqref>O91</xm:sqref>
        </x14:dataValidation>
        <x14:dataValidation type="list" allowBlank="1" showInputMessage="1" showErrorMessage="1">
          <x14:formula1>
            <xm:f>Datos!$C$23:$C$33</xm:f>
          </x14:formula1>
          <xm:sqref>O10</xm:sqref>
        </x14:dataValidation>
        <x14:dataValidation type="list" allowBlank="1" showInputMessage="1" showErrorMessage="1">
          <x14:formula1>
            <xm:f>Datos!$A$2:$A$13</xm:f>
          </x14:formula1>
          <xm:sqref>H10</xm:sqref>
        </x14:dataValidation>
        <x14:dataValidation type="list" allowBlank="1" showErrorMessage="1">
          <x14:formula1>
            <xm:f>'Z:\2018\PM\PM_2018\PM_Formulados_2018\[CCSE-FT-001 ADMINISTRACIÓN DE ACCIONES CORRECTIVAS, PREVENTIVAS Y DE MEJORAMIENTO_SG-SST.xlsx]Datos'!#REF!</xm:f>
          </x14:formula1>
          <xm:sqref>R128:R160 C128:C160 H128:H160 O128:O172 U112:U172</xm:sqref>
        </x14:dataValidation>
        <x14:dataValidation type="list" allowBlank="1" showInputMessage="1" showErrorMessage="1">
          <x14:formula1>
            <xm:f>Datos.!$L$3:$L$24</xm:f>
          </x14:formula1>
          <xm:sqref>AE10:AE172</xm:sqref>
        </x14:dataValidation>
        <x14:dataValidation type="list" allowBlank="1" showInputMessage="1" showErrorMessage="1">
          <x14:formula1>
            <xm:f>Datos.!$O$3:$O$4</xm:f>
          </x14:formula1>
          <xm:sqref>AO159 AO145:AO146 AO150 AO152:AO154 AO156 AO130:AO142 AO10:AO111</xm:sqref>
        </x14:dataValidation>
        <x14:dataValidation type="list" allowBlank="1" showInputMessage="1" showErrorMessage="1">
          <x14:formula1>
            <xm:f>'Z:\2018\AUDITORIAS\6. INVENTARIOS\INFORMES\P.M\[CCSE-FT-001 P.M. DE S.A AUDITORIA INVENTARIOS.xlsx]Datos'!#REF!</xm:f>
          </x14:formula1>
          <xm:sqref>H112:H127 O112:O127</xm:sqref>
        </x14:dataValidation>
        <x14:dataValidation type="list" allowBlank="1" showInputMessage="1" showErrorMessage="1">
          <x14:formula1>
            <xm:f>'C:\Users\jgonzalezr\Desktop\[INVENTARIO.xlsx]Datos'!#REF!</xm:f>
          </x14:formula1>
          <xm:sqref>C112:C127</xm:sqref>
        </x14:dataValidation>
        <x14:dataValidation type="list" allowBlank="1" showInputMessage="1" showErrorMessage="1">
          <x14:formula1>
            <xm:f>Datos.!$M$3:$M$4</xm:f>
          </x14:formula1>
          <xm:sqref>U10:U92</xm:sqref>
        </x14:dataValidation>
        <x14:dataValidation type="list" allowBlank="1" showInputMessage="1" showErrorMessage="1">
          <x14:formula1>
            <xm:f>Datos.!$K$3:$K$13</xm:f>
          </x14:formula1>
          <xm:sqref>K10:K111</xm:sqref>
        </x14:dataValidation>
        <x14:dataValidation type="list" allowBlank="1" showInputMessage="1" showErrorMessage="1">
          <x14:formula1>
            <xm:f>Datos.!$E$3:$E$6</xm:f>
          </x14:formula1>
          <xm:sqref>L10:L172</xm:sqref>
        </x14:dataValidation>
        <x14:dataValidation type="list" allowBlank="1" showInputMessage="1" showErrorMessage="1">
          <x14:formula1>
            <xm:f>'C:\Users\jgonzalezr\Downloads\[Plan de mejoramiento Nuevos Negocios 12102018.xlsx]Datos'!#REF!</xm:f>
          </x14:formula1>
          <xm:sqref>H161:H172 C161:C172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workbookViewId="0">
      <selection activeCell="A13" sqref="A13"/>
    </sheetView>
  </sheetViews>
  <sheetFormatPr baseColWidth="10" defaultRowHeight="15" x14ac:dyDescent="0.25"/>
  <cols>
    <col min="1" max="1" width="54.42578125" customWidth="1"/>
    <col min="2" max="2" width="38.5703125" bestFit="1" customWidth="1"/>
    <col min="3" max="3" width="13.42578125" bestFit="1" customWidth="1"/>
    <col min="4" max="4" width="11" bestFit="1" customWidth="1"/>
    <col min="5" max="5" width="10.7109375" customWidth="1"/>
    <col min="6" max="6" width="16.7109375" bestFit="1" customWidth="1"/>
  </cols>
  <sheetData>
    <row r="1" spans="1:7" x14ac:dyDescent="0.25">
      <c r="A1" s="20" t="s">
        <v>104</v>
      </c>
      <c r="B1" s="20" t="s">
        <v>17</v>
      </c>
      <c r="C1" s="20" t="s">
        <v>121</v>
      </c>
      <c r="D1" s="20" t="s">
        <v>18</v>
      </c>
      <c r="E1" s="20" t="s">
        <v>19</v>
      </c>
      <c r="F1" s="21"/>
      <c r="G1" s="20" t="s">
        <v>118</v>
      </c>
    </row>
    <row r="2" spans="1:7" x14ac:dyDescent="0.25">
      <c r="A2" s="19" t="s">
        <v>105</v>
      </c>
      <c r="B2" s="19" t="s">
        <v>72</v>
      </c>
      <c r="C2" s="2" t="s">
        <v>20</v>
      </c>
      <c r="D2" s="5" t="s">
        <v>21</v>
      </c>
      <c r="E2" s="19" t="s">
        <v>22</v>
      </c>
      <c r="F2" s="5"/>
      <c r="G2" s="19" t="s">
        <v>119</v>
      </c>
    </row>
    <row r="3" spans="1:7" x14ac:dyDescent="0.25">
      <c r="A3" s="19" t="s">
        <v>106</v>
      </c>
      <c r="B3" s="19" t="s">
        <v>72</v>
      </c>
      <c r="C3" s="3" t="s">
        <v>23</v>
      </c>
      <c r="D3" s="5" t="s">
        <v>24</v>
      </c>
      <c r="E3" s="19" t="s">
        <v>41</v>
      </c>
      <c r="F3" s="5"/>
      <c r="G3" s="19" t="s">
        <v>120</v>
      </c>
    </row>
    <row r="4" spans="1:7" x14ac:dyDescent="0.25">
      <c r="A4" s="19" t="s">
        <v>107</v>
      </c>
      <c r="B4" s="19" t="s">
        <v>62</v>
      </c>
      <c r="C4" s="2"/>
      <c r="D4" s="2"/>
      <c r="E4" s="19" t="s">
        <v>116</v>
      </c>
      <c r="F4" s="5"/>
    </row>
    <row r="5" spans="1:7" x14ac:dyDescent="0.25">
      <c r="A5" s="19" t="s">
        <v>108</v>
      </c>
      <c r="B5" s="19" t="s">
        <v>62</v>
      </c>
      <c r="C5" s="2"/>
      <c r="D5" s="2"/>
      <c r="E5" s="19" t="s">
        <v>117</v>
      </c>
      <c r="F5" s="5"/>
    </row>
    <row r="6" spans="1:7" x14ac:dyDescent="0.25">
      <c r="A6" s="19" t="s">
        <v>109</v>
      </c>
      <c r="B6" s="19" t="s">
        <v>62</v>
      </c>
      <c r="C6" s="5"/>
      <c r="D6" s="2"/>
      <c r="E6" s="19" t="s">
        <v>87</v>
      </c>
      <c r="F6" s="5"/>
    </row>
    <row r="7" spans="1:7" x14ac:dyDescent="0.25">
      <c r="A7" s="19" t="s">
        <v>110</v>
      </c>
      <c r="B7" s="19" t="s">
        <v>62</v>
      </c>
      <c r="C7" s="5"/>
      <c r="D7" s="5"/>
      <c r="E7" s="19" t="s">
        <v>88</v>
      </c>
      <c r="F7" s="5"/>
    </row>
    <row r="8" spans="1:7" x14ac:dyDescent="0.25">
      <c r="A8" s="19" t="s">
        <v>111</v>
      </c>
      <c r="B8" s="19" t="s">
        <v>63</v>
      </c>
      <c r="C8" s="5"/>
      <c r="D8" s="5"/>
      <c r="E8" s="5"/>
      <c r="F8" s="5"/>
    </row>
    <row r="9" spans="1:7" x14ac:dyDescent="0.25">
      <c r="A9" s="19" t="s">
        <v>112</v>
      </c>
      <c r="B9" s="19" t="s">
        <v>67</v>
      </c>
      <c r="C9" s="5"/>
      <c r="D9" s="5"/>
      <c r="E9" s="5"/>
      <c r="F9" s="5"/>
    </row>
    <row r="10" spans="1:7" x14ac:dyDescent="0.25">
      <c r="A10" s="19" t="s">
        <v>113</v>
      </c>
      <c r="B10" s="19" t="s">
        <v>65</v>
      </c>
      <c r="C10" s="20" t="s">
        <v>122</v>
      </c>
      <c r="D10" s="20" t="s">
        <v>9</v>
      </c>
      <c r="E10" s="3"/>
      <c r="F10" s="5"/>
    </row>
    <row r="11" spans="1:7" x14ac:dyDescent="0.25">
      <c r="A11" s="19" t="s">
        <v>114</v>
      </c>
      <c r="B11" s="19" t="s">
        <v>65</v>
      </c>
      <c r="C11" s="3" t="s">
        <v>25</v>
      </c>
      <c r="D11" s="2" t="s">
        <v>26</v>
      </c>
      <c r="E11" s="5"/>
      <c r="F11" s="5"/>
    </row>
    <row r="12" spans="1:7" x14ac:dyDescent="0.25">
      <c r="A12" s="19" t="s">
        <v>453</v>
      </c>
      <c r="B12" s="19" t="s">
        <v>67</v>
      </c>
      <c r="C12" s="3" t="s">
        <v>27</v>
      </c>
      <c r="D12" s="2" t="s">
        <v>28</v>
      </c>
      <c r="E12" s="5"/>
      <c r="F12" s="5"/>
    </row>
    <row r="13" spans="1:7" x14ac:dyDescent="0.25">
      <c r="A13" s="19" t="s">
        <v>115</v>
      </c>
      <c r="B13" s="19" t="s">
        <v>73</v>
      </c>
      <c r="C13" s="3" t="s">
        <v>29</v>
      </c>
      <c r="D13" s="1"/>
      <c r="E13" s="3"/>
      <c r="F13" s="5"/>
    </row>
    <row r="14" spans="1:7" x14ac:dyDescent="0.25">
      <c r="A14" s="19"/>
      <c r="B14" s="19"/>
      <c r="C14" s="1" t="s">
        <v>59</v>
      </c>
      <c r="D14" s="1"/>
      <c r="E14" s="4"/>
      <c r="F14" s="1"/>
    </row>
    <row r="15" spans="1:7" x14ac:dyDescent="0.25">
      <c r="A15" s="19"/>
      <c r="B15" s="19"/>
      <c r="C15" s="1"/>
      <c r="D15" s="1"/>
      <c r="E15" s="4"/>
      <c r="F15" s="1"/>
    </row>
    <row r="16" spans="1:7" x14ac:dyDescent="0.25">
      <c r="A16" s="18"/>
      <c r="B16" s="8"/>
      <c r="C16" s="1"/>
      <c r="D16" s="1"/>
      <c r="E16" s="4"/>
      <c r="F16" s="1"/>
    </row>
    <row r="17" spans="1:6" x14ac:dyDescent="0.25">
      <c r="A17" s="18"/>
      <c r="B17" s="8"/>
      <c r="C17" s="1"/>
      <c r="D17" s="1"/>
      <c r="E17" s="4"/>
      <c r="F17" s="1"/>
    </row>
    <row r="18" spans="1:6" x14ac:dyDescent="0.25">
      <c r="A18" s="18"/>
      <c r="B18" s="8"/>
      <c r="C18" s="1"/>
      <c r="D18" s="1"/>
      <c r="E18" s="4"/>
      <c r="F18" s="1"/>
    </row>
    <row r="19" spans="1:6" x14ac:dyDescent="0.25">
      <c r="A19" s="18"/>
      <c r="B19" s="8"/>
      <c r="C19" s="1"/>
      <c r="D19" s="1"/>
      <c r="E19" s="4"/>
      <c r="F19" s="1"/>
    </row>
    <row r="20" spans="1:6" x14ac:dyDescent="0.25">
      <c r="A20" s="18"/>
      <c r="B20" s="8"/>
      <c r="C20" s="1"/>
      <c r="D20" s="1"/>
      <c r="E20" s="1"/>
      <c r="F20" s="1"/>
    </row>
    <row r="21" spans="1:6" x14ac:dyDescent="0.25">
      <c r="A21" s="18"/>
      <c r="B21" s="8"/>
      <c r="C21" s="1"/>
      <c r="D21" s="1"/>
      <c r="E21" s="1"/>
      <c r="F21" s="1"/>
    </row>
    <row r="22" spans="1:6" x14ac:dyDescent="0.25">
      <c r="A22" s="18"/>
      <c r="B22" s="8"/>
      <c r="C22" s="22" t="s">
        <v>36</v>
      </c>
      <c r="D22" s="1"/>
      <c r="E22" s="7"/>
      <c r="F22" s="2" t="s">
        <v>30</v>
      </c>
    </row>
    <row r="23" spans="1:6" x14ac:dyDescent="0.25">
      <c r="A23" s="18"/>
      <c r="B23" s="8"/>
      <c r="C23" s="17">
        <v>0.5</v>
      </c>
      <c r="D23" s="1"/>
      <c r="E23" s="9"/>
      <c r="F23" s="2" t="s">
        <v>31</v>
      </c>
    </row>
    <row r="24" spans="1:6" x14ac:dyDescent="0.25">
      <c r="A24" s="18"/>
      <c r="B24" s="8"/>
      <c r="C24" s="17">
        <v>0.55000000000000004</v>
      </c>
      <c r="D24" s="1"/>
      <c r="E24" s="10"/>
      <c r="F24" s="2" t="s">
        <v>32</v>
      </c>
    </row>
    <row r="25" spans="1:6" x14ac:dyDescent="0.25">
      <c r="A25" s="18"/>
      <c r="B25" s="8"/>
      <c r="C25" s="17">
        <v>0.6</v>
      </c>
      <c r="D25" s="1"/>
      <c r="E25" s="11"/>
      <c r="F25" s="6" t="s">
        <v>454</v>
      </c>
    </row>
    <row r="26" spans="1:6" x14ac:dyDescent="0.25">
      <c r="A26" s="18"/>
      <c r="B26" s="8"/>
      <c r="C26" s="17">
        <v>0.65</v>
      </c>
      <c r="D26" s="1"/>
      <c r="E26" s="13"/>
      <c r="F26" s="2" t="s">
        <v>33</v>
      </c>
    </row>
    <row r="27" spans="1:6" x14ac:dyDescent="0.25">
      <c r="A27" s="18"/>
      <c r="B27" s="8"/>
      <c r="C27" s="17">
        <v>0.7</v>
      </c>
      <c r="D27" s="1"/>
      <c r="E27" s="14"/>
      <c r="F27" s="2" t="s">
        <v>46</v>
      </c>
    </row>
    <row r="28" spans="1:6" x14ac:dyDescent="0.25">
      <c r="A28" s="18"/>
      <c r="B28" s="8"/>
      <c r="C28" s="17">
        <v>0.75</v>
      </c>
      <c r="D28" s="1"/>
      <c r="E28" s="15"/>
      <c r="F28" s="2" t="s">
        <v>34</v>
      </c>
    </row>
    <row r="29" spans="1:6" x14ac:dyDescent="0.25">
      <c r="A29" s="18"/>
      <c r="B29" s="8"/>
      <c r="C29" s="17">
        <v>0.8</v>
      </c>
      <c r="D29" s="1"/>
      <c r="E29" s="16"/>
      <c r="F29" s="2" t="s">
        <v>455</v>
      </c>
    </row>
    <row r="30" spans="1:6" x14ac:dyDescent="0.25">
      <c r="A30" s="18"/>
      <c r="B30" s="8"/>
      <c r="C30" s="17">
        <v>0.85</v>
      </c>
      <c r="D30" s="1"/>
      <c r="E30" s="12"/>
      <c r="F30" s="2" t="s">
        <v>35</v>
      </c>
    </row>
    <row r="31" spans="1:6" x14ac:dyDescent="0.25">
      <c r="A31" s="18"/>
      <c r="B31" s="8"/>
      <c r="C31" s="17">
        <v>0.9</v>
      </c>
      <c r="D31" s="1"/>
      <c r="E31" s="1"/>
      <c r="F31" s="1"/>
    </row>
    <row r="32" spans="1:6" x14ac:dyDescent="0.25">
      <c r="A32" s="18"/>
      <c r="B32" s="8"/>
      <c r="C32" s="17">
        <v>0.95</v>
      </c>
      <c r="D32" s="1"/>
      <c r="E32" s="1"/>
      <c r="F32" s="1"/>
    </row>
    <row r="33" spans="1:6" x14ac:dyDescent="0.25">
      <c r="A33" s="18"/>
      <c r="B33" s="8"/>
      <c r="C33" s="17">
        <v>1</v>
      </c>
      <c r="D33" s="1"/>
      <c r="E33" s="1"/>
      <c r="F33" s="1"/>
    </row>
    <row r="34" spans="1:6" x14ac:dyDescent="0.25">
      <c r="A34" s="18"/>
      <c r="B34" s="8"/>
    </row>
    <row r="35" spans="1:6" x14ac:dyDescent="0.25">
      <c r="A35" s="18"/>
      <c r="B35" s="8"/>
    </row>
    <row r="36" spans="1:6" x14ac:dyDescent="0.25">
      <c r="A36" s="18"/>
      <c r="B36" s="8"/>
    </row>
    <row r="37" spans="1:6" x14ac:dyDescent="0.25">
      <c r="A37" s="20" t="s">
        <v>12</v>
      </c>
      <c r="B37" s="20" t="s">
        <v>123</v>
      </c>
      <c r="C37" s="23"/>
    </row>
    <row r="38" spans="1:6" x14ac:dyDescent="0.25">
      <c r="A38" s="24" t="s">
        <v>74</v>
      </c>
      <c r="B38" s="19" t="s">
        <v>72</v>
      </c>
      <c r="C38" s="23"/>
    </row>
    <row r="39" spans="1:6" x14ac:dyDescent="0.25">
      <c r="A39" s="24" t="s">
        <v>75</v>
      </c>
      <c r="B39" s="19" t="s">
        <v>73</v>
      </c>
      <c r="C39" s="23"/>
    </row>
    <row r="40" spans="1:6" x14ac:dyDescent="0.25">
      <c r="A40" s="24" t="s">
        <v>46</v>
      </c>
      <c r="B40" s="19" t="s">
        <v>93</v>
      </c>
      <c r="C40" s="23"/>
    </row>
    <row r="41" spans="1:6" x14ac:dyDescent="0.25">
      <c r="A41" s="19" t="s">
        <v>76</v>
      </c>
      <c r="B41" s="19" t="s">
        <v>94</v>
      </c>
      <c r="C41" s="25"/>
    </row>
    <row r="42" spans="1:6" x14ac:dyDescent="0.25">
      <c r="A42" s="19" t="s">
        <v>77</v>
      </c>
      <c r="B42" s="19" t="s">
        <v>62</v>
      </c>
      <c r="C42" s="25"/>
    </row>
    <row r="43" spans="1:6" x14ac:dyDescent="0.25">
      <c r="A43" s="19" t="s">
        <v>79</v>
      </c>
      <c r="B43" s="19" t="s">
        <v>89</v>
      </c>
      <c r="C43" s="25"/>
    </row>
    <row r="44" spans="1:6" x14ac:dyDescent="0.25">
      <c r="A44" s="19" t="s">
        <v>80</v>
      </c>
      <c r="B44" s="19" t="s">
        <v>68</v>
      </c>
      <c r="C44" s="25"/>
    </row>
    <row r="45" spans="1:6" x14ac:dyDescent="0.25">
      <c r="A45" s="19" t="s">
        <v>81</v>
      </c>
      <c r="B45" s="19" t="s">
        <v>69</v>
      </c>
      <c r="C45" s="25"/>
    </row>
    <row r="46" spans="1:6" x14ac:dyDescent="0.25">
      <c r="A46" s="19" t="s">
        <v>82</v>
      </c>
      <c r="B46" s="19" t="s">
        <v>95</v>
      </c>
      <c r="C46" s="25"/>
    </row>
    <row r="47" spans="1:6" x14ac:dyDescent="0.25">
      <c r="A47" s="19" t="s">
        <v>124</v>
      </c>
      <c r="B47" s="19" t="s">
        <v>125</v>
      </c>
      <c r="C47" s="25"/>
    </row>
    <row r="48" spans="1:6" x14ac:dyDescent="0.25">
      <c r="A48" s="19" t="s">
        <v>78</v>
      </c>
      <c r="B48" s="19" t="s">
        <v>67</v>
      </c>
      <c r="C48" s="25"/>
    </row>
    <row r="49" spans="1:3" x14ac:dyDescent="0.25">
      <c r="A49" s="19" t="s">
        <v>126</v>
      </c>
      <c r="B49" s="19" t="s">
        <v>64</v>
      </c>
      <c r="C49" s="25"/>
    </row>
    <row r="50" spans="1:3" x14ac:dyDescent="0.25">
      <c r="A50" s="19" t="s">
        <v>127</v>
      </c>
      <c r="B50" s="19" t="s">
        <v>103</v>
      </c>
      <c r="C50" s="25"/>
    </row>
    <row r="51" spans="1:3" x14ac:dyDescent="0.25">
      <c r="A51" s="19" t="s">
        <v>84</v>
      </c>
      <c r="B51" s="19" t="s">
        <v>90</v>
      </c>
      <c r="C51" s="25"/>
    </row>
    <row r="52" spans="1:3" x14ac:dyDescent="0.25">
      <c r="A52" s="19" t="s">
        <v>47</v>
      </c>
      <c r="B52" s="19" t="s">
        <v>100</v>
      </c>
      <c r="C52" s="25"/>
    </row>
    <row r="53" spans="1:3" x14ac:dyDescent="0.25">
      <c r="A53" s="19" t="s">
        <v>45</v>
      </c>
      <c r="B53" s="19" t="s">
        <v>101</v>
      </c>
      <c r="C53" s="25"/>
    </row>
    <row r="54" spans="1:3" x14ac:dyDescent="0.25">
      <c r="A54" s="19" t="s">
        <v>85</v>
      </c>
      <c r="B54" s="19" t="s">
        <v>66</v>
      </c>
      <c r="C54" s="25"/>
    </row>
    <row r="55" spans="1:3" x14ac:dyDescent="0.25">
      <c r="A55" s="19" t="s">
        <v>86</v>
      </c>
      <c r="B55" s="19" t="s">
        <v>102</v>
      </c>
      <c r="C55" s="25"/>
    </row>
    <row r="56" spans="1:3" x14ac:dyDescent="0.25">
      <c r="A56" s="19" t="s">
        <v>83</v>
      </c>
      <c r="B56" s="19" t="s">
        <v>63</v>
      </c>
      <c r="C56" s="25"/>
    </row>
    <row r="57" spans="1:3" x14ac:dyDescent="0.25">
      <c r="A57" s="19" t="s">
        <v>42</v>
      </c>
      <c r="B57" s="19" t="s">
        <v>96</v>
      </c>
      <c r="C57" s="25"/>
    </row>
    <row r="58" spans="1:3" x14ac:dyDescent="0.25">
      <c r="A58" s="19" t="s">
        <v>43</v>
      </c>
      <c r="B58" s="19" t="s">
        <v>97</v>
      </c>
      <c r="C58" s="25"/>
    </row>
    <row r="59" spans="1:3" x14ac:dyDescent="0.25">
      <c r="A59" s="19" t="s">
        <v>44</v>
      </c>
      <c r="B59" s="19" t="s">
        <v>98</v>
      </c>
      <c r="C59" s="25"/>
    </row>
    <row r="60" spans="1:3" x14ac:dyDescent="0.25">
      <c r="A60" s="19" t="s">
        <v>128</v>
      </c>
      <c r="B60" s="19" t="s">
        <v>99</v>
      </c>
      <c r="C60" s="25"/>
    </row>
    <row r="61" spans="1:3" x14ac:dyDescent="0.25">
      <c r="A61" s="19" t="s">
        <v>129</v>
      </c>
      <c r="B61" s="19" t="s">
        <v>130</v>
      </c>
      <c r="C61" s="19" t="s">
        <v>131</v>
      </c>
    </row>
    <row r="62" spans="1:3" x14ac:dyDescent="0.25">
      <c r="A62" s="19" t="s">
        <v>132</v>
      </c>
      <c r="B62" s="19" t="s">
        <v>133</v>
      </c>
      <c r="C62" s="19" t="s">
        <v>134</v>
      </c>
    </row>
    <row r="63" spans="1:3" x14ac:dyDescent="0.25">
      <c r="A63" s="19" t="s">
        <v>135</v>
      </c>
      <c r="B63" s="19" t="s">
        <v>136</v>
      </c>
      <c r="C63" s="19" t="s">
        <v>137</v>
      </c>
    </row>
    <row r="64" spans="1:3" x14ac:dyDescent="0.25">
      <c r="A64" s="19" t="s">
        <v>138</v>
      </c>
      <c r="B64" s="19" t="s">
        <v>139</v>
      </c>
      <c r="C64" s="19" t="s">
        <v>140</v>
      </c>
    </row>
    <row r="65" spans="1:3" x14ac:dyDescent="0.25">
      <c r="A65" s="19" t="s">
        <v>141</v>
      </c>
      <c r="B65" s="19" t="s">
        <v>142</v>
      </c>
      <c r="C65" s="19" t="s">
        <v>143</v>
      </c>
    </row>
    <row r="66" spans="1:3" x14ac:dyDescent="0.25">
      <c r="A66" s="19" t="s">
        <v>144</v>
      </c>
      <c r="B66" s="19" t="s">
        <v>144</v>
      </c>
      <c r="C66" s="19"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7"/>
  <sheetViews>
    <sheetView topLeftCell="C1" workbookViewId="0">
      <selection activeCell="D19" sqref="D19"/>
    </sheetView>
  </sheetViews>
  <sheetFormatPr baseColWidth="10" defaultColWidth="11.42578125" defaultRowHeight="12.75" x14ac:dyDescent="0.2"/>
  <cols>
    <col min="1" max="1" width="1.42578125" style="27" customWidth="1"/>
    <col min="2" max="2" width="13.140625" style="26" customWidth="1"/>
    <col min="3" max="3" width="19.140625" style="27" customWidth="1"/>
    <col min="4" max="4" width="47.5703125" style="28" customWidth="1"/>
    <col min="5" max="5" width="18.85546875" style="27" customWidth="1"/>
    <col min="6" max="6" width="27.140625" style="27" customWidth="1"/>
    <col min="7" max="8" width="42.140625" style="29" customWidth="1"/>
    <col min="9" max="9" width="42.140625" style="30" customWidth="1"/>
    <col min="10" max="10" width="44.140625" style="26" customWidth="1"/>
    <col min="11" max="11" width="9.85546875" style="26" customWidth="1"/>
    <col min="12" max="12" width="16" style="26" customWidth="1"/>
    <col min="13" max="13" width="17.5703125" style="27" customWidth="1"/>
    <col min="14" max="14" width="27.28515625" style="27" customWidth="1"/>
    <col min="15" max="15" width="17.85546875" style="27" customWidth="1"/>
    <col min="16" max="16384" width="11.42578125" style="27"/>
  </cols>
  <sheetData>
    <row r="1" spans="2:15" x14ac:dyDescent="0.2">
      <c r="J1" s="31"/>
      <c r="K1" s="31"/>
      <c r="L1" s="31"/>
      <c r="M1" s="26"/>
    </row>
    <row r="2" spans="2:15" s="32" customFormat="1" x14ac:dyDescent="0.25">
      <c r="B2" s="32" t="s">
        <v>467</v>
      </c>
      <c r="C2" s="32" t="s">
        <v>468</v>
      </c>
      <c r="D2" s="32" t="s">
        <v>469</v>
      </c>
      <c r="E2" s="32" t="s">
        <v>470</v>
      </c>
      <c r="F2" s="32" t="s">
        <v>471</v>
      </c>
      <c r="G2" s="32" t="s">
        <v>472</v>
      </c>
      <c r="H2" s="32" t="s">
        <v>471</v>
      </c>
      <c r="I2" s="32" t="s">
        <v>473</v>
      </c>
      <c r="J2" s="33" t="s">
        <v>474</v>
      </c>
      <c r="K2" s="33" t="s">
        <v>60</v>
      </c>
      <c r="L2" s="33" t="s">
        <v>475</v>
      </c>
      <c r="M2" s="32" t="s">
        <v>476</v>
      </c>
      <c r="N2" s="32" t="s">
        <v>477</v>
      </c>
      <c r="O2" s="32" t="s">
        <v>478</v>
      </c>
    </row>
    <row r="3" spans="2:15" x14ac:dyDescent="0.2">
      <c r="B3" s="26">
        <v>1</v>
      </c>
      <c r="C3" s="27" t="s">
        <v>479</v>
      </c>
      <c r="D3" s="34" t="s">
        <v>461</v>
      </c>
      <c r="E3" s="35" t="s">
        <v>25</v>
      </c>
      <c r="F3" s="35" t="s">
        <v>72</v>
      </c>
      <c r="G3" s="36" t="s">
        <v>74</v>
      </c>
      <c r="H3" s="35" t="s">
        <v>72</v>
      </c>
      <c r="I3" s="35" t="s">
        <v>72</v>
      </c>
      <c r="J3" s="31">
        <v>0.5</v>
      </c>
      <c r="K3" s="26">
        <v>0</v>
      </c>
      <c r="L3" s="26">
        <v>0</v>
      </c>
      <c r="M3" s="26" t="s">
        <v>466</v>
      </c>
      <c r="N3" s="27" t="s">
        <v>22</v>
      </c>
      <c r="O3" s="26" t="s">
        <v>665</v>
      </c>
    </row>
    <row r="4" spans="2:15" x14ac:dyDescent="0.2">
      <c r="B4" s="26">
        <v>2</v>
      </c>
      <c r="C4" s="27" t="s">
        <v>20</v>
      </c>
      <c r="D4" s="34" t="s">
        <v>480</v>
      </c>
      <c r="E4" s="35" t="s">
        <v>27</v>
      </c>
      <c r="F4" s="35" t="s">
        <v>72</v>
      </c>
      <c r="G4" s="36" t="s">
        <v>75</v>
      </c>
      <c r="H4" s="35" t="s">
        <v>73</v>
      </c>
      <c r="I4" s="35" t="s">
        <v>73</v>
      </c>
      <c r="J4" s="31">
        <v>0.55000000000000004</v>
      </c>
      <c r="K4" s="37">
        <v>1</v>
      </c>
      <c r="L4" s="26">
        <v>0.5</v>
      </c>
      <c r="M4" s="26" t="s">
        <v>167</v>
      </c>
      <c r="N4" s="27" t="s">
        <v>481</v>
      </c>
      <c r="O4" s="26" t="s">
        <v>666</v>
      </c>
    </row>
    <row r="5" spans="2:15" x14ac:dyDescent="0.2">
      <c r="B5" s="26">
        <v>3</v>
      </c>
      <c r="D5" s="38" t="s">
        <v>482</v>
      </c>
      <c r="E5" s="35" t="s">
        <v>29</v>
      </c>
      <c r="F5" s="35" t="s">
        <v>62</v>
      </c>
      <c r="G5" s="36" t="s">
        <v>46</v>
      </c>
      <c r="H5" s="35" t="s">
        <v>72</v>
      </c>
      <c r="I5" s="35" t="s">
        <v>483</v>
      </c>
      <c r="J5" s="31">
        <v>0.6</v>
      </c>
      <c r="K5" s="37">
        <v>2</v>
      </c>
      <c r="L5" s="37">
        <v>1</v>
      </c>
      <c r="M5" s="26"/>
      <c r="N5" s="27" t="s">
        <v>484</v>
      </c>
    </row>
    <row r="6" spans="2:15" x14ac:dyDescent="0.2">
      <c r="B6" s="26">
        <v>4</v>
      </c>
      <c r="D6" s="34" t="s">
        <v>485</v>
      </c>
      <c r="E6" s="39" t="s">
        <v>59</v>
      </c>
      <c r="F6" s="35" t="s">
        <v>62</v>
      </c>
      <c r="G6" s="36" t="s">
        <v>76</v>
      </c>
      <c r="H6" s="35" t="s">
        <v>72</v>
      </c>
      <c r="I6" s="35" t="s">
        <v>94</v>
      </c>
      <c r="J6" s="31">
        <v>0.65</v>
      </c>
      <c r="K6" s="37">
        <v>3</v>
      </c>
      <c r="L6" s="37">
        <v>2</v>
      </c>
      <c r="M6" s="26"/>
      <c r="N6" s="27" t="s">
        <v>486</v>
      </c>
    </row>
    <row r="7" spans="2:15" x14ac:dyDescent="0.2">
      <c r="B7" s="26">
        <v>5</v>
      </c>
      <c r="D7" s="34" t="s">
        <v>463</v>
      </c>
      <c r="F7" s="35" t="s">
        <v>62</v>
      </c>
      <c r="G7" s="36" t="s">
        <v>77</v>
      </c>
      <c r="H7" s="35" t="s">
        <v>62</v>
      </c>
      <c r="I7" s="35" t="s">
        <v>62</v>
      </c>
      <c r="J7" s="31">
        <v>0.7</v>
      </c>
      <c r="K7" s="37">
        <v>4</v>
      </c>
      <c r="L7" s="37">
        <v>3</v>
      </c>
      <c r="M7" s="26"/>
      <c r="N7" s="27" t="s">
        <v>487</v>
      </c>
    </row>
    <row r="8" spans="2:15" x14ac:dyDescent="0.2">
      <c r="B8" s="26">
        <v>6</v>
      </c>
      <c r="D8" s="34" t="s">
        <v>462</v>
      </c>
      <c r="F8" s="35" t="s">
        <v>62</v>
      </c>
      <c r="G8" s="36" t="s">
        <v>78</v>
      </c>
      <c r="H8" s="36" t="s">
        <v>67</v>
      </c>
      <c r="I8" s="36" t="s">
        <v>67</v>
      </c>
      <c r="J8" s="31">
        <v>0.75</v>
      </c>
      <c r="K8" s="37">
        <v>5</v>
      </c>
      <c r="L8" s="37">
        <v>4</v>
      </c>
      <c r="M8" s="26"/>
      <c r="N8" s="27" t="s">
        <v>117</v>
      </c>
    </row>
    <row r="9" spans="2:15" x14ac:dyDescent="0.2">
      <c r="B9" s="26">
        <v>7</v>
      </c>
      <c r="D9" s="34" t="s">
        <v>458</v>
      </c>
      <c r="F9" s="35" t="s">
        <v>63</v>
      </c>
      <c r="G9" s="36" t="s">
        <v>79</v>
      </c>
      <c r="H9" s="35" t="s">
        <v>62</v>
      </c>
      <c r="I9" s="36" t="s">
        <v>89</v>
      </c>
      <c r="J9" s="31">
        <v>0.8</v>
      </c>
      <c r="K9" s="37">
        <v>6</v>
      </c>
      <c r="L9" s="37">
        <v>5</v>
      </c>
      <c r="M9" s="26"/>
    </row>
    <row r="10" spans="2:15" x14ac:dyDescent="0.2">
      <c r="B10" s="26">
        <v>8</v>
      </c>
      <c r="D10" s="34" t="s">
        <v>488</v>
      </c>
      <c r="F10" s="36" t="s">
        <v>67</v>
      </c>
      <c r="G10" s="36" t="s">
        <v>80</v>
      </c>
      <c r="H10" s="35" t="s">
        <v>62</v>
      </c>
      <c r="I10" s="35" t="s">
        <v>68</v>
      </c>
      <c r="J10" s="31">
        <v>0.85</v>
      </c>
      <c r="K10" s="37">
        <v>7</v>
      </c>
      <c r="L10" s="37">
        <v>6</v>
      </c>
      <c r="M10" s="26"/>
    </row>
    <row r="11" spans="2:15" ht="12.75" customHeight="1" x14ac:dyDescent="0.2">
      <c r="B11" s="26">
        <v>9</v>
      </c>
      <c r="D11" s="38" t="s">
        <v>459</v>
      </c>
      <c r="F11" s="36" t="s">
        <v>65</v>
      </c>
      <c r="G11" s="36" t="s">
        <v>81</v>
      </c>
      <c r="H11" s="35" t="s">
        <v>62</v>
      </c>
      <c r="I11" s="35" t="s">
        <v>69</v>
      </c>
      <c r="J11" s="31">
        <v>0.9</v>
      </c>
      <c r="K11" s="37">
        <v>8</v>
      </c>
      <c r="L11" s="37">
        <v>7</v>
      </c>
      <c r="M11" s="26"/>
    </row>
    <row r="12" spans="2:15" x14ac:dyDescent="0.2">
      <c r="B12" s="26">
        <v>10</v>
      </c>
      <c r="D12" s="34" t="s">
        <v>460</v>
      </c>
      <c r="F12" s="36" t="s">
        <v>65</v>
      </c>
      <c r="G12" s="36" t="s">
        <v>82</v>
      </c>
      <c r="H12" s="35" t="s">
        <v>62</v>
      </c>
      <c r="I12" s="36" t="s">
        <v>489</v>
      </c>
      <c r="J12" s="31">
        <v>0.95</v>
      </c>
      <c r="K12" s="37">
        <v>9</v>
      </c>
      <c r="L12" s="37">
        <v>8</v>
      </c>
      <c r="M12" s="26"/>
    </row>
    <row r="13" spans="2:15" x14ac:dyDescent="0.2">
      <c r="B13" s="26">
        <v>11</v>
      </c>
      <c r="D13" s="34" t="s">
        <v>490</v>
      </c>
      <c r="F13" s="36" t="s">
        <v>67</v>
      </c>
      <c r="G13" s="36" t="s">
        <v>491</v>
      </c>
      <c r="H13" s="36" t="s">
        <v>67</v>
      </c>
      <c r="I13" s="36" t="s">
        <v>64</v>
      </c>
      <c r="J13" s="31">
        <v>1</v>
      </c>
      <c r="K13" s="37">
        <v>10</v>
      </c>
      <c r="L13" s="37">
        <v>9</v>
      </c>
      <c r="M13" s="26"/>
    </row>
    <row r="14" spans="2:15" x14ac:dyDescent="0.2">
      <c r="B14" s="26">
        <v>12</v>
      </c>
      <c r="D14" s="38" t="s">
        <v>457</v>
      </c>
      <c r="F14" s="35" t="s">
        <v>73</v>
      </c>
      <c r="G14" s="36" t="s">
        <v>83</v>
      </c>
      <c r="H14" s="36" t="s">
        <v>63</v>
      </c>
      <c r="I14" s="36" t="s">
        <v>63</v>
      </c>
      <c r="J14" s="31"/>
      <c r="K14" s="37"/>
      <c r="L14" s="37">
        <v>10</v>
      </c>
      <c r="M14" s="26"/>
    </row>
    <row r="15" spans="2:15" ht="15" customHeight="1" x14ac:dyDescent="0.2">
      <c r="B15" s="26">
        <v>13</v>
      </c>
      <c r="D15" s="38" t="s">
        <v>492</v>
      </c>
      <c r="F15" s="35" t="s">
        <v>72</v>
      </c>
      <c r="G15" s="36" t="s">
        <v>84</v>
      </c>
      <c r="H15" s="36" t="s">
        <v>65</v>
      </c>
      <c r="I15" s="36" t="s">
        <v>65</v>
      </c>
      <c r="J15" s="31"/>
      <c r="K15" s="37"/>
      <c r="L15" s="37">
        <v>11</v>
      </c>
      <c r="M15" s="26"/>
    </row>
    <row r="16" spans="2:15" ht="14.25" customHeight="1" x14ac:dyDescent="0.2">
      <c r="B16" s="26">
        <v>14</v>
      </c>
      <c r="D16" s="38" t="s">
        <v>493</v>
      </c>
      <c r="F16" s="35" t="s">
        <v>62</v>
      </c>
      <c r="G16" s="36" t="s">
        <v>42</v>
      </c>
      <c r="H16" s="36" t="s">
        <v>63</v>
      </c>
      <c r="I16" s="35" t="s">
        <v>494</v>
      </c>
      <c r="J16" s="31"/>
      <c r="K16" s="37"/>
      <c r="L16" s="37">
        <v>12</v>
      </c>
      <c r="M16" s="26"/>
    </row>
    <row r="17" spans="2:13" x14ac:dyDescent="0.2">
      <c r="B17" s="26">
        <v>15</v>
      </c>
      <c r="G17" s="36" t="s">
        <v>43</v>
      </c>
      <c r="H17" s="36" t="s">
        <v>63</v>
      </c>
      <c r="I17" s="36" t="s">
        <v>495</v>
      </c>
      <c r="J17" s="31"/>
      <c r="K17" s="37"/>
      <c r="L17" s="37">
        <v>13</v>
      </c>
      <c r="M17" s="26"/>
    </row>
    <row r="18" spans="2:13" x14ac:dyDescent="0.2">
      <c r="B18" s="26">
        <v>16</v>
      </c>
      <c r="G18" s="36" t="s">
        <v>44</v>
      </c>
      <c r="H18" s="36" t="s">
        <v>63</v>
      </c>
      <c r="I18" s="36" t="s">
        <v>496</v>
      </c>
      <c r="J18" s="31"/>
      <c r="K18" s="37"/>
      <c r="L18" s="37">
        <v>14</v>
      </c>
      <c r="M18" s="26"/>
    </row>
    <row r="19" spans="2:13" x14ac:dyDescent="0.2">
      <c r="B19" s="26">
        <v>17</v>
      </c>
      <c r="G19" s="36" t="s">
        <v>497</v>
      </c>
      <c r="H19" s="36" t="s">
        <v>63</v>
      </c>
      <c r="I19" s="36" t="s">
        <v>498</v>
      </c>
      <c r="J19" s="31"/>
      <c r="K19" s="37"/>
      <c r="L19" s="37">
        <v>15</v>
      </c>
      <c r="M19" s="26"/>
    </row>
    <row r="20" spans="2:13" x14ac:dyDescent="0.2">
      <c r="B20" s="26">
        <v>18</v>
      </c>
      <c r="G20" s="36" t="s">
        <v>47</v>
      </c>
      <c r="H20" s="36" t="s">
        <v>65</v>
      </c>
      <c r="I20" s="36" t="s">
        <v>499</v>
      </c>
      <c r="J20" s="31"/>
      <c r="K20" s="37"/>
      <c r="L20" s="37">
        <v>16</v>
      </c>
      <c r="M20" s="26"/>
    </row>
    <row r="21" spans="2:13" x14ac:dyDescent="0.2">
      <c r="B21" s="26">
        <v>19</v>
      </c>
      <c r="G21" s="36" t="s">
        <v>45</v>
      </c>
      <c r="H21" s="36" t="s">
        <v>65</v>
      </c>
      <c r="I21" s="36" t="s">
        <v>500</v>
      </c>
      <c r="J21" s="31"/>
      <c r="K21" s="37"/>
      <c r="L21" s="37">
        <v>17</v>
      </c>
      <c r="M21" s="26"/>
    </row>
    <row r="22" spans="2:13" x14ac:dyDescent="0.2">
      <c r="B22" s="26">
        <v>20</v>
      </c>
      <c r="G22" s="36" t="s">
        <v>85</v>
      </c>
      <c r="H22" s="36" t="s">
        <v>65</v>
      </c>
      <c r="I22" s="36" t="s">
        <v>66</v>
      </c>
      <c r="J22" s="31"/>
      <c r="K22" s="37"/>
      <c r="L22" s="37">
        <v>18</v>
      </c>
      <c r="M22" s="26"/>
    </row>
    <row r="23" spans="2:13" x14ac:dyDescent="0.2">
      <c r="B23" s="26">
        <v>21</v>
      </c>
      <c r="G23" s="36" t="s">
        <v>127</v>
      </c>
      <c r="H23" s="36" t="s">
        <v>67</v>
      </c>
      <c r="I23" s="36" t="s">
        <v>103</v>
      </c>
      <c r="K23" s="37"/>
      <c r="L23" s="37">
        <v>19</v>
      </c>
    </row>
    <row r="24" spans="2:13" x14ac:dyDescent="0.2">
      <c r="B24" s="26">
        <v>22</v>
      </c>
      <c r="G24" s="36" t="s">
        <v>501</v>
      </c>
      <c r="H24" s="36" t="s">
        <v>65</v>
      </c>
      <c r="I24" s="35" t="s">
        <v>502</v>
      </c>
      <c r="K24" s="37"/>
      <c r="L24" s="37">
        <v>20</v>
      </c>
    </row>
    <row r="25" spans="2:13" x14ac:dyDescent="0.2">
      <c r="B25" s="26">
        <v>23</v>
      </c>
      <c r="K25" s="37"/>
      <c r="L25" s="37"/>
    </row>
    <row r="26" spans="2:13" x14ac:dyDescent="0.2">
      <c r="B26" s="26">
        <v>24</v>
      </c>
      <c r="K26" s="37"/>
      <c r="L26" s="37"/>
    </row>
    <row r="27" spans="2:13" x14ac:dyDescent="0.2">
      <c r="B27" s="26">
        <v>25</v>
      </c>
      <c r="D27" s="32" t="s">
        <v>469</v>
      </c>
      <c r="E27" s="32" t="s">
        <v>471</v>
      </c>
      <c r="G27" s="40" t="s">
        <v>503</v>
      </c>
      <c r="H27" s="32" t="s">
        <v>471</v>
      </c>
      <c r="I27" s="40" t="s">
        <v>504</v>
      </c>
      <c r="K27" s="37"/>
      <c r="L27" s="37"/>
    </row>
    <row r="28" spans="2:13" x14ac:dyDescent="0.2">
      <c r="B28" s="26">
        <v>26</v>
      </c>
      <c r="D28" s="34" t="s">
        <v>461</v>
      </c>
      <c r="E28" s="35" t="s">
        <v>72</v>
      </c>
      <c r="G28" s="24" t="s">
        <v>74</v>
      </c>
      <c r="H28" s="35" t="s">
        <v>72</v>
      </c>
      <c r="I28" s="19" t="s">
        <v>72</v>
      </c>
      <c r="J28" s="24" t="s">
        <v>74</v>
      </c>
      <c r="K28" s="19" t="s">
        <v>72</v>
      </c>
      <c r="L28" s="37"/>
    </row>
    <row r="29" spans="2:13" x14ac:dyDescent="0.2">
      <c r="B29" s="26">
        <v>27</v>
      </c>
      <c r="D29" s="34" t="s">
        <v>480</v>
      </c>
      <c r="E29" s="35" t="s">
        <v>72</v>
      </c>
      <c r="G29" s="24" t="s">
        <v>75</v>
      </c>
      <c r="H29" s="35" t="s">
        <v>73</v>
      </c>
      <c r="I29" s="19" t="s">
        <v>73</v>
      </c>
      <c r="J29" s="24" t="s">
        <v>75</v>
      </c>
      <c r="K29" s="19" t="s">
        <v>73</v>
      </c>
      <c r="L29" s="37"/>
    </row>
    <row r="30" spans="2:13" x14ac:dyDescent="0.2">
      <c r="B30" s="26">
        <v>28</v>
      </c>
      <c r="D30" s="38" t="s">
        <v>482</v>
      </c>
      <c r="E30" s="35" t="s">
        <v>62</v>
      </c>
      <c r="G30" s="24" t="s">
        <v>46</v>
      </c>
      <c r="H30" s="35" t="s">
        <v>72</v>
      </c>
      <c r="I30" s="19" t="s">
        <v>483</v>
      </c>
      <c r="J30" s="24" t="s">
        <v>46</v>
      </c>
      <c r="K30" s="19" t="s">
        <v>483</v>
      </c>
      <c r="L30" s="37"/>
    </row>
    <row r="31" spans="2:13" x14ac:dyDescent="0.2">
      <c r="B31" s="26">
        <v>29</v>
      </c>
      <c r="D31" s="34" t="s">
        <v>485</v>
      </c>
      <c r="E31" s="35" t="s">
        <v>62</v>
      </c>
      <c r="G31" s="19" t="s">
        <v>76</v>
      </c>
      <c r="H31" s="35" t="s">
        <v>72</v>
      </c>
      <c r="I31" s="19" t="s">
        <v>94</v>
      </c>
      <c r="J31" s="19" t="s">
        <v>76</v>
      </c>
      <c r="K31" s="19" t="s">
        <v>94</v>
      </c>
      <c r="L31" s="37"/>
    </row>
    <row r="32" spans="2:13" x14ac:dyDescent="0.2">
      <c r="B32" s="26">
        <v>30</v>
      </c>
      <c r="D32" s="34" t="s">
        <v>463</v>
      </c>
      <c r="E32" s="35" t="s">
        <v>62</v>
      </c>
      <c r="G32" s="19" t="s">
        <v>77</v>
      </c>
      <c r="H32" s="35" t="s">
        <v>62</v>
      </c>
      <c r="I32" s="19" t="s">
        <v>62</v>
      </c>
      <c r="J32" s="19" t="s">
        <v>77</v>
      </c>
      <c r="K32" s="19" t="s">
        <v>62</v>
      </c>
      <c r="L32" s="37"/>
    </row>
    <row r="33" spans="4:11" x14ac:dyDescent="0.2">
      <c r="D33" s="34" t="s">
        <v>462</v>
      </c>
      <c r="E33" s="35" t="s">
        <v>62</v>
      </c>
      <c r="G33" s="19" t="s">
        <v>79</v>
      </c>
      <c r="H33" s="35" t="s">
        <v>62</v>
      </c>
      <c r="I33" s="19" t="s">
        <v>89</v>
      </c>
      <c r="J33" s="19" t="s">
        <v>79</v>
      </c>
      <c r="K33" s="19" t="s">
        <v>89</v>
      </c>
    </row>
    <row r="34" spans="4:11" x14ac:dyDescent="0.2">
      <c r="D34" s="34" t="s">
        <v>458</v>
      </c>
      <c r="E34" s="35" t="s">
        <v>63</v>
      </c>
      <c r="G34" s="19" t="s">
        <v>80</v>
      </c>
      <c r="H34" s="35" t="s">
        <v>62</v>
      </c>
      <c r="I34" s="19" t="s">
        <v>68</v>
      </c>
      <c r="J34" s="19" t="s">
        <v>80</v>
      </c>
      <c r="K34" s="19" t="s">
        <v>68</v>
      </c>
    </row>
    <row r="35" spans="4:11" x14ac:dyDescent="0.2">
      <c r="D35" s="34" t="s">
        <v>488</v>
      </c>
      <c r="E35" s="36" t="s">
        <v>67</v>
      </c>
      <c r="G35" s="19" t="s">
        <v>81</v>
      </c>
      <c r="H35" s="35" t="s">
        <v>62</v>
      </c>
      <c r="I35" s="19" t="s">
        <v>69</v>
      </c>
      <c r="J35" s="19" t="s">
        <v>81</v>
      </c>
      <c r="K35" s="19" t="s">
        <v>69</v>
      </c>
    </row>
    <row r="36" spans="4:11" x14ac:dyDescent="0.2">
      <c r="D36" s="38" t="s">
        <v>459</v>
      </c>
      <c r="E36" s="36" t="s">
        <v>65</v>
      </c>
      <c r="G36" s="19" t="s">
        <v>82</v>
      </c>
      <c r="H36" s="35" t="s">
        <v>62</v>
      </c>
      <c r="I36" s="19" t="s">
        <v>489</v>
      </c>
      <c r="J36" s="19" t="s">
        <v>82</v>
      </c>
      <c r="K36" s="19" t="s">
        <v>489</v>
      </c>
    </row>
    <row r="37" spans="4:11" x14ac:dyDescent="0.2">
      <c r="D37" s="34" t="s">
        <v>460</v>
      </c>
      <c r="E37" s="36" t="s">
        <v>65</v>
      </c>
      <c r="G37" s="19" t="s">
        <v>78</v>
      </c>
      <c r="H37" s="35" t="s">
        <v>67</v>
      </c>
      <c r="I37" s="19" t="s">
        <v>67</v>
      </c>
      <c r="J37" s="19" t="s">
        <v>78</v>
      </c>
      <c r="K37" s="19" t="s">
        <v>67</v>
      </c>
    </row>
    <row r="38" spans="4:11" x14ac:dyDescent="0.2">
      <c r="D38" s="34" t="s">
        <v>490</v>
      </c>
      <c r="E38" s="36" t="s">
        <v>67</v>
      </c>
      <c r="G38" s="19" t="s">
        <v>126</v>
      </c>
      <c r="H38" s="36" t="s">
        <v>67</v>
      </c>
      <c r="I38" s="19" t="s">
        <v>64</v>
      </c>
      <c r="J38" s="19" t="s">
        <v>126</v>
      </c>
      <c r="K38" s="19" t="s">
        <v>64</v>
      </c>
    </row>
    <row r="39" spans="4:11" x14ac:dyDescent="0.2">
      <c r="D39" s="38" t="s">
        <v>457</v>
      </c>
      <c r="E39" s="35" t="s">
        <v>73</v>
      </c>
      <c r="G39" s="19" t="s">
        <v>127</v>
      </c>
      <c r="H39" s="36" t="s">
        <v>67</v>
      </c>
      <c r="I39" s="19" t="s">
        <v>103</v>
      </c>
      <c r="J39" s="19" t="s">
        <v>127</v>
      </c>
      <c r="K39" s="19" t="s">
        <v>103</v>
      </c>
    </row>
    <row r="40" spans="4:11" x14ac:dyDescent="0.2">
      <c r="D40" s="38" t="s">
        <v>492</v>
      </c>
      <c r="E40" s="35" t="s">
        <v>72</v>
      </c>
      <c r="G40" s="19" t="s">
        <v>84</v>
      </c>
      <c r="H40" s="36" t="s">
        <v>65</v>
      </c>
      <c r="I40" s="19" t="s">
        <v>90</v>
      </c>
      <c r="J40" s="19" t="s">
        <v>84</v>
      </c>
      <c r="K40" s="19" t="s">
        <v>90</v>
      </c>
    </row>
    <row r="41" spans="4:11" x14ac:dyDescent="0.2">
      <c r="D41" s="38" t="s">
        <v>493</v>
      </c>
      <c r="E41" s="35" t="s">
        <v>62</v>
      </c>
      <c r="G41" s="19" t="s">
        <v>47</v>
      </c>
      <c r="H41" s="36" t="s">
        <v>65</v>
      </c>
      <c r="I41" s="19" t="s">
        <v>505</v>
      </c>
      <c r="J41" s="19" t="s">
        <v>47</v>
      </c>
      <c r="K41" s="19" t="s">
        <v>505</v>
      </c>
    </row>
    <row r="42" spans="4:11" x14ac:dyDescent="0.2">
      <c r="G42" s="19" t="s">
        <v>45</v>
      </c>
      <c r="H42" s="36" t="s">
        <v>65</v>
      </c>
      <c r="I42" s="19" t="s">
        <v>500</v>
      </c>
      <c r="J42" s="19" t="s">
        <v>45</v>
      </c>
      <c r="K42" s="19" t="s">
        <v>500</v>
      </c>
    </row>
    <row r="43" spans="4:11" x14ac:dyDescent="0.2">
      <c r="G43" s="19" t="s">
        <v>85</v>
      </c>
      <c r="H43" s="36" t="s">
        <v>65</v>
      </c>
      <c r="I43" s="19" t="s">
        <v>66</v>
      </c>
      <c r="J43" s="19" t="s">
        <v>85</v>
      </c>
      <c r="K43" s="19" t="s">
        <v>66</v>
      </c>
    </row>
    <row r="44" spans="4:11" x14ac:dyDescent="0.2">
      <c r="G44" s="19" t="s">
        <v>86</v>
      </c>
      <c r="H44" s="36" t="s">
        <v>65</v>
      </c>
      <c r="I44" s="19" t="s">
        <v>506</v>
      </c>
      <c r="J44" s="19" t="s">
        <v>86</v>
      </c>
      <c r="K44" s="19" t="s">
        <v>506</v>
      </c>
    </row>
    <row r="45" spans="4:11" x14ac:dyDescent="0.2">
      <c r="G45" s="19" t="s">
        <v>83</v>
      </c>
      <c r="H45" s="19" t="s">
        <v>63</v>
      </c>
      <c r="I45" s="19" t="s">
        <v>63</v>
      </c>
      <c r="J45" s="19" t="s">
        <v>83</v>
      </c>
      <c r="K45" s="19" t="s">
        <v>63</v>
      </c>
    </row>
    <row r="46" spans="4:11" x14ac:dyDescent="0.2">
      <c r="G46" s="19" t="s">
        <v>42</v>
      </c>
      <c r="H46" s="19" t="s">
        <v>63</v>
      </c>
      <c r="I46" s="19" t="s">
        <v>494</v>
      </c>
      <c r="J46" s="19" t="s">
        <v>42</v>
      </c>
      <c r="K46" s="19" t="s">
        <v>494</v>
      </c>
    </row>
    <row r="47" spans="4:11" x14ac:dyDescent="0.2">
      <c r="G47" s="19" t="s">
        <v>43</v>
      </c>
      <c r="H47" s="19" t="s">
        <v>63</v>
      </c>
      <c r="I47" s="19" t="s">
        <v>507</v>
      </c>
      <c r="J47" s="19" t="s">
        <v>43</v>
      </c>
      <c r="K47" s="19" t="s">
        <v>507</v>
      </c>
    </row>
    <row r="48" spans="4:11" x14ac:dyDescent="0.2">
      <c r="G48" s="19" t="s">
        <v>44</v>
      </c>
      <c r="H48" s="19" t="s">
        <v>63</v>
      </c>
      <c r="I48" s="19" t="s">
        <v>496</v>
      </c>
      <c r="J48" s="19" t="s">
        <v>44</v>
      </c>
      <c r="K48" s="19" t="s">
        <v>496</v>
      </c>
    </row>
    <row r="49" spans="7:11" x14ac:dyDescent="0.2">
      <c r="G49" s="19" t="s">
        <v>128</v>
      </c>
      <c r="H49" s="19" t="s">
        <v>63</v>
      </c>
      <c r="I49" s="19" t="s">
        <v>508</v>
      </c>
      <c r="J49" s="19" t="s">
        <v>128</v>
      </c>
      <c r="K49" s="19" t="s">
        <v>508</v>
      </c>
    </row>
    <row r="50" spans="7:11" x14ac:dyDescent="0.2">
      <c r="G50" s="19" t="s">
        <v>144</v>
      </c>
      <c r="H50" s="19" t="s">
        <v>509</v>
      </c>
      <c r="I50" s="19" t="s">
        <v>509</v>
      </c>
      <c r="J50" s="19" t="s">
        <v>144</v>
      </c>
      <c r="K50" s="19" t="s">
        <v>509</v>
      </c>
    </row>
    <row r="51" spans="7:11" x14ac:dyDescent="0.2">
      <c r="G51" s="19"/>
      <c r="H51" s="19"/>
    </row>
    <row r="52" spans="7:11" x14ac:dyDescent="0.2">
      <c r="G52" s="19"/>
      <c r="H52" s="19"/>
    </row>
    <row r="53" spans="7:11" x14ac:dyDescent="0.2">
      <c r="G53" s="19"/>
      <c r="H53" s="19"/>
    </row>
    <row r="54" spans="7:11" x14ac:dyDescent="0.2">
      <c r="G54" s="19"/>
      <c r="H54" s="19"/>
    </row>
    <row r="55" spans="7:11" x14ac:dyDescent="0.2">
      <c r="G55" s="19"/>
      <c r="H55" s="19"/>
    </row>
    <row r="56" spans="7:11" x14ac:dyDescent="0.2">
      <c r="G56" s="19"/>
    </row>
    <row r="57" spans="7:11" ht="15" x14ac:dyDescent="0.25">
      <c r="G57"/>
      <c r="H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7E2677-5752-4F57-84D3-EBF4E2E6154A}">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CCSE-FT-019_PM</vt:lpstr>
      <vt:lpstr>Datos</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Cgarzon</dc:creator>
  <cp:lastModifiedBy>Jizeth Hael Gonzalez Ramirez</cp:lastModifiedBy>
  <cp:lastPrinted>2019-01-18T13:11:18Z</cp:lastPrinted>
  <dcterms:created xsi:type="dcterms:W3CDTF">2013-10-03T17:21:56Z</dcterms:created>
  <dcterms:modified xsi:type="dcterms:W3CDTF">2019-02-11T22:17:15Z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