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nestor.avella\Downloads\"/>
    </mc:Choice>
  </mc:AlternateContent>
  <bookViews>
    <workbookView xWindow="0" yWindow="0" windowWidth="24000" windowHeight="9030" tabRatio="476"/>
  </bookViews>
  <sheets>
    <sheet name="Matriz" sheetId="1" r:id="rId1"/>
    <sheet name="Hoja1" sheetId="10" state="hidden" r:id="rId2"/>
    <sheet name="Mapa" sheetId="4" r:id="rId3"/>
    <sheet name="Listas" sheetId="3" state="hidden" r:id="rId4"/>
    <sheet name="Análisis de O.E." sheetId="8" state="hidden" r:id="rId5"/>
    <sheet name="Factor R." sheetId="9" state="hidden" r:id="rId6"/>
    <sheet name="Anexo 1 - Impacto (RC)" sheetId="7" r:id="rId7"/>
  </sheets>
  <externalReferences>
    <externalReference r:id="rId8"/>
  </externalReferences>
  <definedNames>
    <definedName name="_xlnm._FilterDatabase" localSheetId="0" hidden="1">Matriz!$A$12:$BI$34</definedName>
    <definedName name="A">[1]Listas!$I$6:$I$7</definedName>
    <definedName name="B">[1]Listas!#REF!</definedName>
    <definedName name="Ejecución">Listas!$R$3:$R$6</definedName>
    <definedName name="evaluación">#REF!</definedName>
    <definedName name="Externos">'Factor R.'!$F$2:$F$4</definedName>
    <definedName name="Frecuencia">Listas!$G$3:$G$8</definedName>
    <definedName name="Impacto">Listas!$H$3:$H$8</definedName>
    <definedName name="Infraestructura">'Factor R.'!$E$2:$E$4</definedName>
    <definedName name="MACROPROCESO">[1]Listas!$B$5:$B$9</definedName>
    <definedName name="Macroprocesos">Listas!$A$3:$A$7</definedName>
    <definedName name="P_1">Listas!$K$3:$K$5</definedName>
    <definedName name="P_2">Listas!$L$3:$L$5</definedName>
    <definedName name="P_3">Listas!$M$3:$M$5</definedName>
    <definedName name="P_4">Listas!$N$3:$N$5</definedName>
    <definedName name="P_5">Listas!$O$3:$O$5</definedName>
    <definedName name="P_6">Listas!$P$3:$P$5</definedName>
    <definedName name="P_7">Listas!$Q$3:$Q$6</definedName>
    <definedName name="P_8">Listas!$S$3:$S$5</definedName>
    <definedName name="P_9">Listas!$T$3:$T$6</definedName>
    <definedName name="Proceso">'Factor R.'!$B$2:$B$5</definedName>
    <definedName name="Procesos">Listas!$B$3:$B$16</definedName>
    <definedName name="Si_No">Listas!$I$3:$I$5</definedName>
    <definedName name="Talento_Humano">'Factor R.'!$C$2:$C$4</definedName>
    <definedName name="Tecnología">'Factor R.'!$D$2:$D$5</definedName>
    <definedName name="TIPO">[1]Listas!#REF!</definedName>
    <definedName name="TIPO_">[1]Listas!$H$6:$H$8</definedName>
    <definedName name="Tipo_Impacto">Listas!$D$3:$D$12</definedName>
    <definedName name="Tipología">Listas!$C$3:$C$6</definedName>
    <definedName name="_xlnm.Print_Titles" localSheetId="0">Matriz!$1:$12</definedName>
    <definedName name="Valor_Riesgo">Listas!$J$3:$J$7</definedName>
  </definedNames>
  <calcPr calcId="191029"/>
</workbook>
</file>

<file path=xl/calcChain.xml><?xml version="1.0" encoding="utf-8"?>
<calcChain xmlns="http://schemas.openxmlformats.org/spreadsheetml/2006/main">
  <c r="BF14" i="1" l="1"/>
  <c r="BG14" i="1" s="1"/>
  <c r="BF15" i="1"/>
  <c r="BG15" i="1" s="1"/>
  <c r="BF16" i="1"/>
  <c r="BG16" i="1" s="1"/>
  <c r="BF17" i="1"/>
  <c r="BG17" i="1" s="1"/>
  <c r="BF18" i="1"/>
  <c r="BG18" i="1" s="1"/>
  <c r="BF19" i="1"/>
  <c r="BG19" i="1" s="1"/>
  <c r="BF20" i="1"/>
  <c r="BG20" i="1" s="1"/>
  <c r="BF21" i="1"/>
  <c r="BG21" i="1" s="1"/>
  <c r="BF22" i="1"/>
  <c r="BG22" i="1" s="1"/>
  <c r="BF24" i="1"/>
  <c r="BG24" i="1" s="1"/>
  <c r="BF25" i="1"/>
  <c r="BG25" i="1" s="1"/>
  <c r="BF26" i="1"/>
  <c r="BG26" i="1" s="1"/>
  <c r="BF27" i="1"/>
  <c r="BG27" i="1" s="1"/>
  <c r="BF28" i="1"/>
  <c r="BG28" i="1" s="1"/>
  <c r="BF29" i="1"/>
  <c r="BG29" i="1" s="1"/>
  <c r="BF30" i="1"/>
  <c r="BG30" i="1" s="1"/>
  <c r="BF31" i="1"/>
  <c r="BG31" i="1" s="1"/>
  <c r="BF32" i="1"/>
  <c r="BG32" i="1" s="1"/>
  <c r="BF33" i="1"/>
  <c r="BG33" i="1" s="1"/>
  <c r="BF34" i="1"/>
  <c r="BG34" i="1" s="1"/>
  <c r="BF13" i="1"/>
  <c r="BG13" i="1" s="1"/>
  <c r="P30" i="1" l="1"/>
  <c r="Q30" i="1"/>
  <c r="S30" i="1"/>
  <c r="T30" i="1"/>
  <c r="AM30" i="1" s="1"/>
  <c r="AK30" i="1" s="1"/>
  <c r="AL30" i="1" s="1"/>
  <c r="AB30" i="1"/>
  <c r="AD30" i="1"/>
  <c r="P31" i="1"/>
  <c r="Q31" i="1"/>
  <c r="S31" i="1"/>
  <c r="T31" i="1"/>
  <c r="AB31" i="1"/>
  <c r="AD31" i="1"/>
  <c r="AB32" i="1"/>
  <c r="AD32" i="1"/>
  <c r="AB33" i="1"/>
  <c r="AD33" i="1"/>
  <c r="AB34" i="1"/>
  <c r="AD34" i="1"/>
  <c r="AJ30" i="1" l="1"/>
  <c r="AH30" i="1" s="1"/>
  <c r="AI30" i="1" s="1"/>
  <c r="AN30" i="1" s="1"/>
  <c r="AO30" i="1" s="1"/>
  <c r="AP30" i="1" s="1"/>
  <c r="AM31" i="1"/>
  <c r="AK31" i="1" s="1"/>
  <c r="AL31" i="1" s="1"/>
  <c r="AM34" i="1"/>
  <c r="AK34" i="1" s="1"/>
  <c r="AM32" i="1"/>
  <c r="AK32" i="1" s="1"/>
  <c r="AM33" i="1"/>
  <c r="AK33" i="1" s="1"/>
  <c r="AL34" i="1" s="1"/>
  <c r="AJ31" i="1"/>
  <c r="U31" i="1"/>
  <c r="V31" i="1" s="1"/>
  <c r="U30" i="1"/>
  <c r="V30" i="1" s="1"/>
  <c r="AD15" i="1"/>
  <c r="AB15" i="1"/>
  <c r="T15" i="1"/>
  <c r="AM15" i="1" s="1"/>
  <c r="AK15" i="1" s="1"/>
  <c r="AL15" i="1" s="1"/>
  <c r="S15" i="1"/>
  <c r="Q15" i="1"/>
  <c r="P15" i="1"/>
  <c r="AH31" i="1" l="1"/>
  <c r="AI31" i="1" s="1"/>
  <c r="AN31" i="1" s="1"/>
  <c r="AJ32" i="1"/>
  <c r="AL33" i="1"/>
  <c r="AL32" i="1"/>
  <c r="U15" i="1"/>
  <c r="V15" i="1" s="1"/>
  <c r="AJ15" i="1"/>
  <c r="AH15" i="1" s="1"/>
  <c r="AI15" i="1" s="1"/>
  <c r="AN15" i="1" s="1"/>
  <c r="AO15" i="1" s="1"/>
  <c r="AP15" i="1" s="1"/>
  <c r="T24" i="1"/>
  <c r="AM25" i="1" s="1"/>
  <c r="AK25" i="1" s="1"/>
  <c r="S24" i="1"/>
  <c r="Q24" i="1"/>
  <c r="P24" i="1"/>
  <c r="AH32" i="1" l="1"/>
  <c r="AI32" i="1" s="1"/>
  <c r="AN32" i="1" s="1"/>
  <c r="AJ33" i="1"/>
  <c r="U24" i="1"/>
  <c r="V24" i="1" s="1"/>
  <c r="AL25" i="1"/>
  <c r="AL26" i="1"/>
  <c r="AM26" i="1"/>
  <c r="AK26" i="1" s="1"/>
  <c r="AJ34" i="1" l="1"/>
  <c r="AH34" i="1" s="1"/>
  <c r="AI34" i="1" s="1"/>
  <c r="AN34" i="1" s="1"/>
  <c r="AO31" i="1" s="1"/>
  <c r="AP31" i="1" s="1"/>
  <c r="AH33" i="1"/>
  <c r="AI33" i="1" s="1"/>
  <c r="AN33" i="1" s="1"/>
  <c r="T22" i="1" l="1"/>
  <c r="AM23" i="1" s="1"/>
  <c r="AK23" i="1" s="1"/>
  <c r="AL23" i="1" s="1"/>
  <c r="S22" i="1"/>
  <c r="Q22" i="1"/>
  <c r="P22" i="1"/>
  <c r="U22" i="1" l="1"/>
  <c r="V22" i="1" s="1"/>
  <c r="AD16" i="1" l="1"/>
  <c r="AD17" i="1"/>
  <c r="AD18" i="1"/>
  <c r="AD19" i="1"/>
  <c r="AD20" i="1"/>
  <c r="AD21" i="1"/>
  <c r="AD22" i="1"/>
  <c r="AD23" i="1"/>
  <c r="AD24" i="1"/>
  <c r="AD25" i="1"/>
  <c r="AD26" i="1"/>
  <c r="AD27" i="1"/>
  <c r="AD28" i="1"/>
  <c r="AD29" i="1"/>
  <c r="AB16" i="1"/>
  <c r="AB17" i="1"/>
  <c r="AB18" i="1"/>
  <c r="AB19" i="1"/>
  <c r="AB20" i="1"/>
  <c r="AB21" i="1"/>
  <c r="AB22" i="1"/>
  <c r="AB23" i="1"/>
  <c r="AB24" i="1"/>
  <c r="AB25" i="1"/>
  <c r="AB26" i="1"/>
  <c r="AB27" i="1"/>
  <c r="AB28" i="1"/>
  <c r="AB29" i="1"/>
  <c r="S16" i="1"/>
  <c r="T16" i="1"/>
  <c r="AM16" i="1" s="1"/>
  <c r="AK16" i="1" s="1"/>
  <c r="AL16" i="1" s="1"/>
  <c r="S17" i="1"/>
  <c r="T17" i="1"/>
  <c r="AM17" i="1" s="1"/>
  <c r="AK17" i="1" s="1"/>
  <c r="AL17" i="1" s="1"/>
  <c r="S18" i="1"/>
  <c r="T18" i="1"/>
  <c r="AM18" i="1" s="1"/>
  <c r="AK18" i="1" s="1"/>
  <c r="AL18" i="1" s="1"/>
  <c r="S19" i="1"/>
  <c r="T19" i="1"/>
  <c r="AM19" i="1" s="1"/>
  <c r="AK19" i="1" s="1"/>
  <c r="AL19" i="1" s="1"/>
  <c r="S20" i="1"/>
  <c r="T20" i="1"/>
  <c r="S27" i="1"/>
  <c r="T27" i="1"/>
  <c r="AM27" i="1" s="1"/>
  <c r="AK27" i="1" s="1"/>
  <c r="AL27" i="1" s="1"/>
  <c r="S28" i="1"/>
  <c r="T28" i="1"/>
  <c r="AM28" i="1" s="1"/>
  <c r="AK28" i="1" s="1"/>
  <c r="AL28" i="1" s="1"/>
  <c r="S29" i="1"/>
  <c r="T29" i="1"/>
  <c r="AM29" i="1" s="1"/>
  <c r="AK29" i="1" s="1"/>
  <c r="AL29" i="1" s="1"/>
  <c r="P16" i="1"/>
  <c r="Q16" i="1"/>
  <c r="P17" i="1"/>
  <c r="Q17" i="1"/>
  <c r="AJ17" i="1" s="1"/>
  <c r="AH17" i="1" s="1"/>
  <c r="AI17" i="1" s="1"/>
  <c r="P18" i="1"/>
  <c r="Q18" i="1"/>
  <c r="P19" i="1"/>
  <c r="Q19" i="1"/>
  <c r="AJ19" i="1" s="1"/>
  <c r="AH19" i="1" s="1"/>
  <c r="AI19" i="1" s="1"/>
  <c r="P20" i="1"/>
  <c r="Q20" i="1"/>
  <c r="P27" i="1"/>
  <c r="Q27" i="1"/>
  <c r="P28" i="1"/>
  <c r="Q28" i="1"/>
  <c r="P29" i="1"/>
  <c r="U29" i="1" s="1"/>
  <c r="V29" i="1" s="1"/>
  <c r="Q29" i="1"/>
  <c r="AM22" i="1"/>
  <c r="AK22" i="1" s="1"/>
  <c r="AL22" i="1" s="1"/>
  <c r="AM24" i="1"/>
  <c r="AK24" i="1" s="1"/>
  <c r="AL24" i="1" s="1"/>
  <c r="AD14" i="1"/>
  <c r="AB14" i="1"/>
  <c r="AJ24" i="1" l="1"/>
  <c r="AH24" i="1" s="1"/>
  <c r="AI24" i="1" s="1"/>
  <c r="AN24" i="1" s="1"/>
  <c r="AJ29" i="1"/>
  <c r="AH29" i="1" s="1"/>
  <c r="AI29" i="1" s="1"/>
  <c r="AN29" i="1" s="1"/>
  <c r="AO29" i="1" s="1"/>
  <c r="AP29" i="1" s="1"/>
  <c r="AJ28" i="1"/>
  <c r="AH28" i="1" s="1"/>
  <c r="AI28" i="1" s="1"/>
  <c r="AN28" i="1" s="1"/>
  <c r="AO28" i="1" s="1"/>
  <c r="AP28" i="1" s="1"/>
  <c r="AJ20" i="1"/>
  <c r="AJ21" i="1" s="1"/>
  <c r="AH21" i="1" s="1"/>
  <c r="AI21" i="1" s="1"/>
  <c r="AJ27" i="1"/>
  <c r="AH27" i="1" s="1"/>
  <c r="AI27" i="1" s="1"/>
  <c r="AN27" i="1" s="1"/>
  <c r="AO27" i="1" s="1"/>
  <c r="AP27" i="1" s="1"/>
  <c r="U27" i="1"/>
  <c r="V27" i="1" s="1"/>
  <c r="AJ16" i="1"/>
  <c r="AH16" i="1" s="1"/>
  <c r="AI16" i="1" s="1"/>
  <c r="AN16" i="1" s="1"/>
  <c r="AO16" i="1" s="1"/>
  <c r="AP16" i="1" s="1"/>
  <c r="AM20" i="1"/>
  <c r="AK20" i="1" s="1"/>
  <c r="AL20" i="1" s="1"/>
  <c r="AM21" i="1"/>
  <c r="AK21" i="1" s="1"/>
  <c r="AL21" i="1" s="1"/>
  <c r="U28" i="1"/>
  <c r="V28" i="1" s="1"/>
  <c r="AJ22" i="1"/>
  <c r="U20" i="1"/>
  <c r="V20" i="1" s="1"/>
  <c r="U19" i="1"/>
  <c r="V19" i="1" s="1"/>
  <c r="AJ18" i="1"/>
  <c r="AH18" i="1" s="1"/>
  <c r="AI18" i="1" s="1"/>
  <c r="AN18" i="1" s="1"/>
  <c r="AO18" i="1" s="1"/>
  <c r="AP18" i="1" s="1"/>
  <c r="U18" i="1"/>
  <c r="V18" i="1" s="1"/>
  <c r="U17" i="1"/>
  <c r="V17" i="1" s="1"/>
  <c r="U16" i="1"/>
  <c r="V16" i="1" s="1"/>
  <c r="AN17" i="1"/>
  <c r="AO17" i="1" s="1"/>
  <c r="AP17" i="1" s="1"/>
  <c r="AN19" i="1"/>
  <c r="AO19" i="1" s="1"/>
  <c r="AP19" i="1" s="1"/>
  <c r="AJ25" i="1" l="1"/>
  <c r="AH25" i="1" s="1"/>
  <c r="AI25" i="1" s="1"/>
  <c r="AN25" i="1" s="1"/>
  <c r="AH20" i="1"/>
  <c r="AI20" i="1" s="1"/>
  <c r="AN20" i="1" s="1"/>
  <c r="AN21" i="1"/>
  <c r="AO20" i="1" s="1"/>
  <c r="AP20" i="1" s="1"/>
  <c r="AH22" i="1"/>
  <c r="AI22" i="1" s="1"/>
  <c r="AN22" i="1" s="1"/>
  <c r="AJ23" i="1"/>
  <c r="AH23" i="1" s="1"/>
  <c r="AI23" i="1" s="1"/>
  <c r="AN23" i="1" s="1"/>
  <c r="AO22" i="1" s="1"/>
  <c r="AP22" i="1" s="1"/>
  <c r="T14" i="1"/>
  <c r="AM14" i="1" s="1"/>
  <c r="AK14" i="1" s="1"/>
  <c r="AL14" i="1" s="1"/>
  <c r="S14" i="1"/>
  <c r="Q14" i="1"/>
  <c r="AJ14" i="1" s="1"/>
  <c r="AH14" i="1" s="1"/>
  <c r="AI14" i="1" s="1"/>
  <c r="P14" i="1"/>
  <c r="AJ26" i="1" l="1"/>
  <c r="AH26" i="1" s="1"/>
  <c r="AI26" i="1" s="1"/>
  <c r="AN26" i="1" s="1"/>
  <c r="AO24" i="1" s="1"/>
  <c r="AP24" i="1" s="1"/>
  <c r="U14" i="1"/>
  <c r="V14" i="1" s="1"/>
  <c r="AN14" i="1"/>
  <c r="AO14" i="1" s="1"/>
  <c r="AP14" i="1" s="1"/>
  <c r="AD13" i="1" l="1"/>
  <c r="AB13" i="1"/>
  <c r="T13" i="1"/>
  <c r="S13" i="1"/>
  <c r="Q13" i="1"/>
  <c r="P13" i="1"/>
  <c r="AJ13" i="1" l="1"/>
  <c r="AM13" i="1"/>
  <c r="AK13" i="1" l="1"/>
  <c r="AL13" i="1" s="1"/>
  <c r="Q4" i="7" l="1"/>
  <c r="Q5" i="7" s="1"/>
  <c r="D4" i="7" l="1"/>
  <c r="D5" i="7" s="1"/>
  <c r="C4" i="7" l="1"/>
  <c r="E4" i="7"/>
  <c r="F4" i="7"/>
  <c r="G4" i="7"/>
  <c r="H4" i="7"/>
  <c r="I4" i="7"/>
  <c r="J4" i="7"/>
  <c r="K4" i="7"/>
  <c r="L4" i="7"/>
  <c r="M4" i="7"/>
  <c r="N4" i="7"/>
  <c r="O4" i="7"/>
  <c r="P4" i="7"/>
  <c r="E5" i="7" l="1"/>
  <c r="F5" i="7"/>
  <c r="G5" i="7"/>
  <c r="H5" i="7"/>
  <c r="I5" i="7"/>
  <c r="J5" i="7"/>
  <c r="K5" i="7"/>
  <c r="L5" i="7"/>
  <c r="M5" i="7"/>
  <c r="N5" i="7"/>
  <c r="O5" i="7"/>
  <c r="P5" i="7"/>
  <c r="U13" i="1" l="1"/>
  <c r="V13" i="1" s="1"/>
  <c r="C5" i="7" l="1"/>
  <c r="AH13" i="1" l="1"/>
  <c r="AI13" i="1" s="1"/>
  <c r="AN13" i="1" s="1"/>
  <c r="AO13" i="1" s="1"/>
  <c r="AP13" i="1" s="1"/>
</calcChain>
</file>

<file path=xl/sharedStrings.xml><?xml version="1.0" encoding="utf-8"?>
<sst xmlns="http://schemas.openxmlformats.org/spreadsheetml/2006/main" count="1283" uniqueCount="556">
  <si>
    <t>Identificación del riesgo</t>
  </si>
  <si>
    <t>Macroproceso</t>
  </si>
  <si>
    <t>Proceso / Proyecto</t>
  </si>
  <si>
    <t>PROBABILIDAD</t>
  </si>
  <si>
    <t>Menor (2)</t>
  </si>
  <si>
    <t>Moderado (3)</t>
  </si>
  <si>
    <t>Mayor (4)</t>
  </si>
  <si>
    <t>Catastrófico (5)</t>
  </si>
  <si>
    <t>IMPACTO</t>
  </si>
  <si>
    <t>MACROPROCESOS</t>
  </si>
  <si>
    <t xml:space="preserve">PROCESOS </t>
  </si>
  <si>
    <t>FRECUENCIA</t>
  </si>
  <si>
    <t>SI/NO</t>
  </si>
  <si>
    <t>Estratégico</t>
  </si>
  <si>
    <t>Planeación Estratégica</t>
  </si>
  <si>
    <t>Gestión</t>
  </si>
  <si>
    <t>Si</t>
  </si>
  <si>
    <t>Baja</t>
  </si>
  <si>
    <t>Misional</t>
  </si>
  <si>
    <t xml:space="preserve">Gestión de las Comunicaciones </t>
  </si>
  <si>
    <t>Corrupción</t>
  </si>
  <si>
    <t>No</t>
  </si>
  <si>
    <t>Moderada</t>
  </si>
  <si>
    <t>Apoyo</t>
  </si>
  <si>
    <t>Moderado</t>
  </si>
  <si>
    <t>Alta</t>
  </si>
  <si>
    <t>Control, Seguimiento y Evaluación</t>
  </si>
  <si>
    <t>Mayor</t>
  </si>
  <si>
    <t>Extrema</t>
  </si>
  <si>
    <t>Catastrófico</t>
  </si>
  <si>
    <t xml:space="preserve">Gestión Financiera y Facturación </t>
  </si>
  <si>
    <t>Gestión del Talento Humano</t>
  </si>
  <si>
    <t xml:space="preserve">Control, Seguimiento y Evaluación </t>
  </si>
  <si>
    <t>Objetivo del proceso / proyecto</t>
  </si>
  <si>
    <t>Código</t>
  </si>
  <si>
    <t>Tipología</t>
  </si>
  <si>
    <t>VALORACIÓN DEL RIESGO</t>
  </si>
  <si>
    <t>(1-2)</t>
  </si>
  <si>
    <t>(3-6)</t>
  </si>
  <si>
    <t>(8-12)</t>
  </si>
  <si>
    <t>(15-25)</t>
  </si>
  <si>
    <t>Valoración del nivel de riesgo</t>
  </si>
  <si>
    <t>Asumir el Riesgo (Genera menores efectos que pueden ser fácilmente remediados).</t>
  </si>
  <si>
    <t>Reducir el Riesgo (Se administra con procedimientos normales de control).</t>
  </si>
  <si>
    <t>Reducir el Riesgo, Evitar, Compartir o Transferir (Se requiere pronta atención).</t>
  </si>
  <si>
    <t>Reducir el Riesgo, Evitar o Compartir (Se requiere acción inmediata).</t>
  </si>
  <si>
    <t>Niveles de impacto aplicados a riesgos de corrupción</t>
  </si>
  <si>
    <t>Ambientales</t>
  </si>
  <si>
    <t>Análisis de Riesgo (Riesgo inherente)</t>
  </si>
  <si>
    <t>Zona de riesgo Inherente</t>
  </si>
  <si>
    <t>F</t>
  </si>
  <si>
    <t>I</t>
  </si>
  <si>
    <t>Menor</t>
  </si>
  <si>
    <t>Descripción del control</t>
  </si>
  <si>
    <t>P1</t>
  </si>
  <si>
    <t>P2</t>
  </si>
  <si>
    <t>P3</t>
  </si>
  <si>
    <t>P4</t>
  </si>
  <si>
    <t>P5</t>
  </si>
  <si>
    <t>P6</t>
  </si>
  <si>
    <t>P7</t>
  </si>
  <si>
    <t>Asignado</t>
  </si>
  <si>
    <t>No asignado</t>
  </si>
  <si>
    <t>Adecuado</t>
  </si>
  <si>
    <t>Inadecuado</t>
  </si>
  <si>
    <t>Oportuna</t>
  </si>
  <si>
    <t>Inoportuna</t>
  </si>
  <si>
    <t>Prevenir o detectar</t>
  </si>
  <si>
    <t>No es control</t>
  </si>
  <si>
    <t>Confiable</t>
  </si>
  <si>
    <t>No confiable</t>
  </si>
  <si>
    <t>Se investigan y resuelven oportunamente</t>
  </si>
  <si>
    <t>No se investigan y resuelven oportunamente</t>
  </si>
  <si>
    <t>Completa</t>
  </si>
  <si>
    <t>Incompleta</t>
  </si>
  <si>
    <t>No existe</t>
  </si>
  <si>
    <t>Responsable</t>
  </si>
  <si>
    <t>¿Afecta al grupo de funcionarios del proceso?</t>
  </si>
  <si>
    <t>¿Afecta el cumplimiento de metas y objetivos de la dependencia?</t>
  </si>
  <si>
    <t>¿Afecta el cumplimiento de misión de la Entidad?</t>
  </si>
  <si>
    <t>¿Afecta el cumplimiento de la misión del sector al que pertenece la Entidad?</t>
  </si>
  <si>
    <t>¿Genera pérdida de confianza de la Entidad, afectando su reputación?</t>
  </si>
  <si>
    <t>¿Genera pérdida de recursos económicos?</t>
  </si>
  <si>
    <t>¿Afecta la generación de los productos o la prestación de servicios?</t>
  </si>
  <si>
    <t>¿Genera pérdida de información de la Entidad?</t>
  </si>
  <si>
    <t>¿Genera intervención de los órganos de control, de la Fiscalía, u otro ente?</t>
  </si>
  <si>
    <t>¿Da lugar a procesos sancionatorios?</t>
  </si>
  <si>
    <t>¿Da lugar a procesos disciplinarios?</t>
  </si>
  <si>
    <t>¿Da lugar a procesos fiscales?</t>
  </si>
  <si>
    <t>¿Da lugar a procesos penales?</t>
  </si>
  <si>
    <t>¿Genera pérdida de credibilidad del sector?</t>
  </si>
  <si>
    <t>¿Ocasiona lesiones físicas o pérdida de vidas humanas?</t>
  </si>
  <si>
    <t>¿Afecta la imagen regional?</t>
  </si>
  <si>
    <t>¿Afecta la imagen nacional?</t>
  </si>
  <si>
    <t>¿Genera daño Ambiental?</t>
  </si>
  <si>
    <t>RESULTADO</t>
  </si>
  <si>
    <t>¿Da lugar al detrimento de calidad de vida de la comunidad por la pérdida del bien o servicios o los recursos públicos?</t>
  </si>
  <si>
    <t>P8</t>
  </si>
  <si>
    <t>EJECUCIÓN</t>
  </si>
  <si>
    <t>Fuerte</t>
  </si>
  <si>
    <t>Débil</t>
  </si>
  <si>
    <t>Zona de riesgo residual</t>
  </si>
  <si>
    <t>Directamente</t>
  </si>
  <si>
    <t>No disminuye</t>
  </si>
  <si>
    <t>Indirectamente</t>
  </si>
  <si>
    <t>Evaluación de controles</t>
  </si>
  <si>
    <t>P9</t>
  </si>
  <si>
    <t>F'</t>
  </si>
  <si>
    <t>I'</t>
  </si>
  <si>
    <t>ANEXO 1 - IMPACTO (RIESGO DE CORRUPCIÓN)</t>
  </si>
  <si>
    <t>Opciones de manejo</t>
  </si>
  <si>
    <t>Plan de manejo de riesgos</t>
  </si>
  <si>
    <t>Clasificación</t>
  </si>
  <si>
    <t>Actividad de control</t>
  </si>
  <si>
    <t>Soporte</t>
  </si>
  <si>
    <t>Ambiental</t>
  </si>
  <si>
    <t>Indicador / producto</t>
  </si>
  <si>
    <t>MAPA DE RIESGOS</t>
  </si>
  <si>
    <t>EPLE-RC-001</t>
  </si>
  <si>
    <t>MPTV-RC-001</t>
  </si>
  <si>
    <t>MDCC-RC-001</t>
  </si>
  <si>
    <t>MECN-RC-001</t>
  </si>
  <si>
    <t>MCOM-RC-001</t>
  </si>
  <si>
    <t>AGTH-RC-001</t>
  </si>
  <si>
    <t>AGFF-RC-001</t>
  </si>
  <si>
    <t>AGFF-RC-002</t>
  </si>
  <si>
    <t>AAUT-RC-001</t>
  </si>
  <si>
    <t>CCSE-RC-001</t>
  </si>
  <si>
    <t xml:space="preserve">No </t>
  </si>
  <si>
    <t>AGRI-SA-RC-001</t>
  </si>
  <si>
    <t>AGRI-SI-RC-001</t>
  </si>
  <si>
    <t>AGRI-GD-RC-001</t>
  </si>
  <si>
    <t>EGCM-RC-001</t>
  </si>
  <si>
    <t>AGJC-RC-001</t>
  </si>
  <si>
    <t>Fecha de actualización:</t>
  </si>
  <si>
    <t>Alcance del proceso</t>
  </si>
  <si>
    <t xml:space="preserve">Seguridad de la información </t>
  </si>
  <si>
    <t xml:space="preserve">Gestión antisoborno </t>
  </si>
  <si>
    <t xml:space="preserve">CAPACIDAD DEL RIESGO </t>
  </si>
  <si>
    <t xml:space="preserve">TOLERANCIA DEL RIESGO </t>
  </si>
  <si>
    <t xml:space="preserve">APETITO DEL RIESGO </t>
  </si>
  <si>
    <t xml:space="preserve">Valor máximo </t>
  </si>
  <si>
    <t xml:space="preserve">Capacidad máxima </t>
  </si>
  <si>
    <t>ALCANCE</t>
  </si>
  <si>
    <t>S (Específico)</t>
  </si>
  <si>
    <t>M (Medible)</t>
  </si>
  <si>
    <t>A (Alcanzable)</t>
  </si>
  <si>
    <t>R (Relevante)</t>
  </si>
  <si>
    <t>T (Temporal)</t>
  </si>
  <si>
    <t>OBJETIVO</t>
  </si>
  <si>
    <t>PROCESO</t>
  </si>
  <si>
    <t>OBJETIVOS ESTRATÉGICOS</t>
  </si>
  <si>
    <t xml:space="preserve">Factor de riesgo </t>
  </si>
  <si>
    <t xml:space="preserve">IMPACTO </t>
  </si>
  <si>
    <t>Afectación económica (presupuestal)</t>
  </si>
  <si>
    <t>Afectación reputacional.</t>
  </si>
  <si>
    <t xml:space="preserve">Identificación de los puntos de riesgo </t>
  </si>
  <si>
    <t>Área de impacto</t>
  </si>
  <si>
    <t>FACTOR DE RIESGO</t>
  </si>
  <si>
    <t xml:space="preserve">Proceso </t>
  </si>
  <si>
    <t xml:space="preserve">Talento Humano </t>
  </si>
  <si>
    <t xml:space="preserve">Tecnología </t>
  </si>
  <si>
    <t xml:space="preserve">Infraestructura </t>
  </si>
  <si>
    <t xml:space="preserve">Externos </t>
  </si>
  <si>
    <t xml:space="preserve">CLASIFICACIÓN </t>
  </si>
  <si>
    <t>Ejecución y administración de procesos</t>
  </si>
  <si>
    <t>Fraude externo</t>
  </si>
  <si>
    <t>Fraude interno</t>
  </si>
  <si>
    <t>Fallas tecnológicas</t>
  </si>
  <si>
    <t>Relaciones laborales</t>
  </si>
  <si>
    <t>Usuarios, productos y prácticas</t>
  </si>
  <si>
    <t>Daños a activos fijos/ eventos externos</t>
  </si>
  <si>
    <t xml:space="preserve">Factor </t>
  </si>
  <si>
    <t xml:space="preserve">Descripción </t>
  </si>
  <si>
    <t>Falta de procedimientos</t>
  </si>
  <si>
    <t>Errores de grabación o autorización (firma de documentos o soportes).</t>
  </si>
  <si>
    <t xml:space="preserve">Errores en cálculos para pagos internos y externos </t>
  </si>
  <si>
    <t>Falta de capacitación</t>
  </si>
  <si>
    <t>Hurto de activos</t>
  </si>
  <si>
    <t>Posibles comportamientos no éticos.</t>
  </si>
  <si>
    <t>Fraude interno (corrupción, soborno).</t>
  </si>
  <si>
    <t>Daño de equipos</t>
  </si>
  <si>
    <t>Caída de aplicaciones</t>
  </si>
  <si>
    <t>Caída de redes</t>
  </si>
  <si>
    <t>Errores en programas y software</t>
  </si>
  <si>
    <t>Incendios</t>
  </si>
  <si>
    <t>Inundaciones</t>
  </si>
  <si>
    <t>Daños a activos (muebles e inmuebles)</t>
  </si>
  <si>
    <t>Suplantación de identidad</t>
  </si>
  <si>
    <t>Asalto a la oficina</t>
  </si>
  <si>
    <t>Atentados, vandalismo y situaciones de orden público</t>
  </si>
  <si>
    <t xml:space="preserve">Talento_Humano </t>
  </si>
  <si>
    <t>Inicio</t>
  </si>
  <si>
    <t>%F</t>
  </si>
  <si>
    <t>Media</t>
  </si>
  <si>
    <t>Muy alta</t>
  </si>
  <si>
    <t>Muy baja</t>
  </si>
  <si>
    <t>%I</t>
  </si>
  <si>
    <t>Leve</t>
  </si>
  <si>
    <t xml:space="preserve">Responsable </t>
  </si>
  <si>
    <t xml:space="preserve">Acción </t>
  </si>
  <si>
    <t xml:space="preserve">Complemento </t>
  </si>
  <si>
    <t xml:space="preserve">Tipo de control </t>
  </si>
  <si>
    <t xml:space="preserve">Análisis y evaluación de controles </t>
  </si>
  <si>
    <t xml:space="preserve">Documentación </t>
  </si>
  <si>
    <t xml:space="preserve">Frecuencia </t>
  </si>
  <si>
    <t xml:space="preserve">Evidencia </t>
  </si>
  <si>
    <t>Preventivo</t>
  </si>
  <si>
    <t>Correctivo</t>
  </si>
  <si>
    <t>Detectivo</t>
  </si>
  <si>
    <t xml:space="preserve">% Control </t>
  </si>
  <si>
    <t>Implementación</t>
  </si>
  <si>
    <t>Manual</t>
  </si>
  <si>
    <t>Automático</t>
  </si>
  <si>
    <t xml:space="preserve">Implementación </t>
  </si>
  <si>
    <t>Sin documentar</t>
  </si>
  <si>
    <t>Documentado</t>
  </si>
  <si>
    <t>Continua</t>
  </si>
  <si>
    <t>Aleatoria</t>
  </si>
  <si>
    <t>Sin registro</t>
  </si>
  <si>
    <t>Con registro</t>
  </si>
  <si>
    <t xml:space="preserve">% Implementación </t>
  </si>
  <si>
    <t xml:space="preserve">Riesgo residual </t>
  </si>
  <si>
    <t>%F'</t>
  </si>
  <si>
    <t>Probabilidad o Frecuencia residual</t>
  </si>
  <si>
    <t>Impacto residual</t>
  </si>
  <si>
    <t>%I'</t>
  </si>
  <si>
    <t xml:space="preserve">Gestión de negocios y proyectos estratégicos </t>
  </si>
  <si>
    <t xml:space="preserve">Gestión técnica de la realización y circulación de contenidos </t>
  </si>
  <si>
    <t xml:space="preserve">Diseño y ejecución de la estrategia de circulación de contenidos </t>
  </si>
  <si>
    <t xml:space="preserve">Producción de contenidos </t>
  </si>
  <si>
    <t xml:space="preserve">Gestión digital para la creación, circulación y optimización de contenidos </t>
  </si>
  <si>
    <t xml:space="preserve">Gestión Jurídica, contractual y control disciplinario </t>
  </si>
  <si>
    <t xml:space="preserve">Gestión de recursos administrativos </t>
  </si>
  <si>
    <t>Servicio al Ciudadano</t>
  </si>
  <si>
    <t>Muy baja  (1)</t>
  </si>
  <si>
    <t>Baja  (2)</t>
  </si>
  <si>
    <t>Media (3)</t>
  </si>
  <si>
    <t>Alta (4)</t>
  </si>
  <si>
    <t xml:space="preserve">Muy alta (5) </t>
  </si>
  <si>
    <t>Leve (1)</t>
  </si>
  <si>
    <t xml:space="preserve">Es el máximo nivel de la combinación de probabilidad e impacto en la matriz de riesgos </t>
  </si>
  <si>
    <t>Es el valor máximo determinado en que la combinación de probabilidad e impacto resulta en nivel extremo y sobre el cual la alta dirección considera que no sería posible el logro de los objetivos de la entidad.</t>
  </si>
  <si>
    <t>Es el valor de la máxima desviación admisible del nivel de riesgo con respecto al valor del apetito de riesgo determinado por la entidad.</t>
  </si>
  <si>
    <t>Es el nivel de riesgo que la entidad puede aceptar en relación con sus objetivos, el marco legal y las disposiciones de la alta dirección. El apetito de riesgo puede ser diferente para los distintos tipos de riesgos que la entidad debe o desea gestionar.</t>
  </si>
  <si>
    <t>Consolidar una oferta de contenidos de interés ciudadano en diferentes formatos y plataformas que promuevan la participación de la ciudadanía.</t>
  </si>
  <si>
    <t>Implementar prácticas de innovación en diseño, gestión, producción y circulación de contenidos para el posicionamiento del Sistema de Comunicación Pública en la Bogotá Región y la generación de múltiples audiencias ciudadanas.</t>
  </si>
  <si>
    <t>Gestión de las Comunicaciones</t>
  </si>
  <si>
    <t>Gestión Financiera y Facturación</t>
  </si>
  <si>
    <t>Generar una cultura digital y de gestión del conocimiento para la optimización de los procesos internos y externos.</t>
  </si>
  <si>
    <t>Consolidar a Capital como una empresa que desarrolla nuevas estrategias de negocios de comunicación pública.</t>
  </si>
  <si>
    <t>Fortalecer la capacidad organizacional de Capital para ser una empresa transparente, eficiente y sostenible.</t>
  </si>
  <si>
    <t>Orientar estratégicamente a Capital a través de la formulación y seguimiento de políticas, planes, programas, proyectos, procesos y procedimientos, con el propósito de lograr el cumplimiento de la misión y de los objetivos estratégicos de la entidad</t>
  </si>
  <si>
    <t>Inicia con la determinación de las orientaciones estratégicas de la entidad y la formulación de planes y proyectos y comprende su seguimiento, análisis, revisión y toma de decisiones encaminadas al mejoramiento continuo</t>
  </si>
  <si>
    <t>X</t>
  </si>
  <si>
    <t xml:space="preserve">Incluir temas de vigencia dentro de la planeacón estratégica </t>
  </si>
  <si>
    <t xml:space="preserve">Posibilidad de </t>
  </si>
  <si>
    <t>Equipo de planeación - profesional asignado y líder y/o responsable del proceso</t>
  </si>
  <si>
    <t>Tipo de control aplicado</t>
  </si>
  <si>
    <t xml:space="preserve">¿Cómo?
Causa Inmediata  </t>
  </si>
  <si>
    <t xml:space="preserve">¿Qué?
Impacto </t>
  </si>
  <si>
    <t xml:space="preserve">¿Por qué?
Causa raíz </t>
  </si>
  <si>
    <t>Ponderación controles (%)</t>
  </si>
  <si>
    <t>Realizar reportes de avances manipulados e inconsistentes respecto a la ejecución real de presupuesto y de metas en los proyectos de inversión de la Entidad</t>
  </si>
  <si>
    <t>debido a presiones externas para alterar la información</t>
  </si>
  <si>
    <t>para el favorecimiento dede un tercero</t>
  </si>
  <si>
    <t>En caso de identificar inconsistencias en los reportes, solicita aclaraciones y validaciones sobre estos para que, posteriormente, se haga el registro de la información final en el aplicativo de seguimiento correspondiente (SEGPLAN).</t>
  </si>
  <si>
    <t>1. Realizar revisiones periódicas de acuerdo con la programación de la SDP sobre el cumplimiento en la ejecución de los proyectos de inversión, como insumo de validación para el reporte y registro de información en el sistema SEGPLAN.</t>
  </si>
  <si>
    <t>1. Correos electrónicos con los responsables de las metas asociadas a los proyectos de inversión.
2. Reporte de información de seguimiento a la ejecución de proyectos de inversión en el sistema SEGPLAN, según la programación de la SDP.</t>
  </si>
  <si>
    <t>Profesional de Planeación.
Equipo de Planeación.
Responsables del reporte de metas de los proyectos de inversión</t>
  </si>
  <si>
    <t>1. Número de reportes realizados en el sistema SEGPLAN / Total de reportes según la programación de la SDP para los seguimientos en SEGPLAN de la vigencia.</t>
  </si>
  <si>
    <t>Revisar de forma periódica según la programación de la SDP, la información reportada sobre el cumplimiento en las metas de la entidad, a partir de la información remitida por los líderes y responsables de las mismas.</t>
  </si>
  <si>
    <t>25 de julio de 2022</t>
  </si>
  <si>
    <t>Generar canales de comunicación internos y externos para fortalecer la gestión de la entidad, mediante estrategias comunicacional organizacional interna y estrategias de comunicación masiva de forma externa.</t>
  </si>
  <si>
    <t>Inicia con la formulación de políticas de comunicación del Canal tanto interna como externa y finaliza en su implementación y evaluación.</t>
  </si>
  <si>
    <t xml:space="preserve">atendiendo a intereses particulares internos o externos. </t>
  </si>
  <si>
    <t>de manera innecesaria, malintencionada, poco veraz o sesgada</t>
  </si>
  <si>
    <t xml:space="preserve">Difusión intencional de información sin los controles necesarios </t>
  </si>
  <si>
    <t xml:space="preserve">El profesional especializado de  Comunicaciones. </t>
  </si>
  <si>
    <t>Aplica una ruta de revisión del contenido a publicar o difundir.</t>
  </si>
  <si>
    <t xml:space="preserve">Se realiza una verficación continua de la información a publicar que permite identificar cualquier tipo de desviación o diferencia. </t>
  </si>
  <si>
    <t xml:space="preserve">1. Mantener la aplicación de la ruta de revisión del contenido a publicar o difundir por parte de Prensa y Comunicaciones. 
2. Incluir la descripción de la ruta de revisión de contenido a publicar en la Polìtica de Comunicaciones . </t>
  </si>
  <si>
    <t>1. Comunicaciones entre Prensa y Comunicaciones y las diferentes áreas. 
2. Descripción de la ruta incluida en la Política de Comunicaciones.</t>
  </si>
  <si>
    <t>Profesional especializado de prensa y comunicaciones</t>
  </si>
  <si>
    <t>1. Politica de Comunicaciones con la ruta de aprobación incluida.</t>
  </si>
  <si>
    <t>Producir contenidos audiovisuales que planteen la transformación de la sociedad hacia un modelo participativo e incluyente, bajo la política editorial que se construye para el cuatrienio "el ciudadano en el centro"</t>
  </si>
  <si>
    <t>El proceso comienza estableciendo directrices para la realización de nuevos productos multiplataforma, estableciendo una estrategia de producción y programación para todas las plataformas de circulación.
Para ello es necesario identificar las necesidades de clientes y audiencias del canal, y gestionar los recursos financieros, humanos, logísticos, técnicos y tecnológicos que permitirán abordar la construcción de los productos
audiovisuales en las fases de desarrollo, preproducción, producción, postproducción y promoción.
Este proceso comprende la producción de contenidos gestados desde las siguientes equipos:
1. Línea de ciudadanía, cultura y educación
2. Proyectos periodísticos
3. Proyectos estratégicos
4. Producción de contenidos digitales
5. Producción de contenidos autopromos
6. Transmisiones culturales y deportivas</t>
  </si>
  <si>
    <t xml:space="preserve">afectación económica por procesos de selección inadecuados de la prestación de servicios y/o adquisición de bienes con los recursos asignados para la producción de contenidos </t>
  </si>
  <si>
    <t>con el fin obtener beneficio propio o para favorecer un tercero</t>
  </si>
  <si>
    <t>Debido a la ausencia o incumplimiento de controles adecuados, definidos por la oficina jurídica, para el proceso de selección y contratación de proveedores que prestan servicios de administración delegada, servicios logísticos y/o adquisición de contenidos</t>
  </si>
  <si>
    <t>Profesional especializado de producción grado 3 y/o director operativo</t>
  </si>
  <si>
    <t>Aplicación de los procedimientos:
1. AGJC-CN-MN-001 Manual de contratacion que se encuentre vigente.
3. MPTV-PD-006 Presentación de iniciativas - banco de proyectos audiovisuales y digitales</t>
  </si>
  <si>
    <t>El control se realiza cada vez que un servidor público o contratista solicita un bien o equipo de producción al profesional grado 2 o 3 de producción o director operativo.
Los lineamientos de transporte son revisados y socializados una vez al año.  El soportes (planilla de servicios) del proveedor de transporte es solicitado en la facturación y es publicada en secop II para el pago
Se considera oportuna ya que varia de acuerdo a cada proyecto y de acuerdo con el cronograma definido por el area juridica para realizar las etapas correspondiente al proceso contractual de acuerdo a la modalidad de contratacion definida</t>
  </si>
  <si>
    <t>Expediente con la información precontractual para  la contratación de los proveedores requeridos por la dirección operativa tales como estudio previo y soportes.
Esta información puede visualizarse en una carpeta drive compartida o en el link de secop II (el medio de soporte y el lugar de almacenamiento sera determinado por el área juridica de la entidad y el equipo de la Dirección Operativa seguirá los lineamientos por dicha instancia definidos).</t>
  </si>
  <si>
    <t>Profesional especializado de producción grado 3 y/o Director Operativo</t>
  </si>
  <si>
    <t>Número de expedientes cargados  carpeta drive compartida o en el link de secop II</t>
  </si>
  <si>
    <t>Ofrecer a las audiencias una programación de contenidos de calidad que planteen la transformación de la sociedad hacia un modelo participativo e incluyente</t>
  </si>
  <si>
    <t>En la etapa inicial del proceso que corresponde a la planeación del mismo, se elabora un plan de programación acorde con las directrices de la Dirección Operativa y la Gerencia. En la etapa siguiente se realiza el diseño de la parrilla de programación semanal y la continuidad diaria de programación, se realiza el control de calidad de los contenidos para evaluar el cumplimiento de parámetros técnicos y editoriales para su correspondiente emisión.</t>
  </si>
  <si>
    <t>emisión de contenidos que no están asociados a la misionalidad de Capital o a un convenio o contrato suscrito por el canal</t>
  </si>
  <si>
    <t>Por presiones externas o conflictos de intereses de alguno(s) de los miembros de la cadena que define y pone en pantalla los contenidos a emitir</t>
  </si>
  <si>
    <t>Para favorecer a un tercero (persona, cliente o entidad)</t>
  </si>
  <si>
    <t>El profesional especializado de Programación grado 3 y el equipo de programación</t>
  </si>
  <si>
    <t>Hacen seguimiento y registro a la continuidad diaria de emisión, en cumplimiento de los procedimientos y manuales internos, para validar que los contenidos puestos en la parrilla den cumplimiento con los lineamientos editoriales de Capital.</t>
  </si>
  <si>
    <t>En caso de identificar una posible desviación, el profesional especializado de programacion grado 3 o el director operativo realizará el análisis e indagación de la situación presentada sobre programación de contenidos que no están asociados a la misionalidad de Capital o a un convenio o contrato suscrito por el canal.</t>
  </si>
  <si>
    <t>1. El profesional especializado de programación grado 3 y el auxiliar de tráfico realizan mínimo una vez al mes solicitudes a la Dirección Operativa para la validación de la parrilla de programación y/o novedades.
2. El auxiliar de tráfico remite los correos electrónicos comunicando a las áreas competentes la continuidad de emisión de cada día.
3. Los operadores de máster diligencian diariamente las bitácoras de seguimiento de los contenidos emitidos
Todo lo anterior se realiza con el objeto de verificar el cumplimiento de los puntos de control en la gestión de la programación en relación con contenidos que no provienen de los equipos de produción o comercialización del canal.</t>
  </si>
  <si>
    <t>1. Acta en la que el director operativo aprueba la parrilla.
2. Correos electrónicos con la continuidad diaria de emisión.
3. Bitácoras diarias de seguimiento a la emisión.</t>
  </si>
  <si>
    <t>Profesional especializado de programación grado 3 
Auxiliar de tráfico</t>
  </si>
  <si>
    <t>1. Número de solicitudes realizadas al dirección operativa para la validación de la parrilla.
2. Número de correos electrónicos con la continuidad diaria de emisión.
3.  Número de bitácoras diarias de seguimiento a la emisión.</t>
  </si>
  <si>
    <t>Garantizar, evaluar y monitorear el correcto funcionamiento de la infraestructura tecnologica, que permita la difusion de la señal del Canal,  realizando la ejecucion oportuna de las adquisiones de equipos y/o contratos de soporte correspondientes.</t>
  </si>
  <si>
    <t>El proceso de Gestión técnica de la realización y circulación de contenidos  comprende las acciones relacionadas con:
* Proceso de contratacion para la renovacion, actualizacion y/o reestructuracion de la infraestructura tecnologica, asi como la contratacion de soporte especializado y autorizao por el fabricante sobre la misma,, de acuerdo a los lineamientos establecidos en el manual de contratacion de capital que se encuentre vigente</t>
  </si>
  <si>
    <t>recibir sanciones de tipo disciplinario, penal y/o fiscal, así como generar afectaciones en  la calidad de la emisión de la señal del canal.</t>
  </si>
  <si>
    <t>debido a la manipulación de la información precontractual para la adquisición de equipos y servicios asociados al proceso</t>
  </si>
  <si>
    <t xml:space="preserve">por el interés de obtener comisiones o beneficiar a terceros, así como por falta o incumplimiento de controles o lineamientos para establecer las condiciones técnicas, pliego de condiciones o reglas de participación según lo definido en el manual de contratación de Capital que se encuentre vigente. </t>
  </si>
  <si>
    <t>El profesional especializado grado 3 de técnica apoyado por su equipo de trabajo</t>
  </si>
  <si>
    <t xml:space="preserve">En caso de identificar una posible desviación se tomarán las medidas correspondientes.Por solicitud del área jurídica podrán presentarse revisiones e investigaciones adicionales. </t>
  </si>
  <si>
    <t>cada vez que se tiene la necesidad de contratación que requiere estudios de mercado y de acuerdo al Plan Anual de Adquisiciones, se atienden los lineamientos definitos en el documento AGJC-CN-MN-001 Manual de contratación que se encuentre vigente, estableciendo las condiciones y validándola con la información suministrada por los oferentes.</t>
  </si>
  <si>
    <t xml:space="preserve">El Profesional Especializado grado 3 de tecnica o el ingeniero de apoyo de técnica - servicio temporal o a quien delegue, cada vez que requieran iniciar un proceso de contratación en el cual sea necesario efectuar un estudio de mercado realiza las siguientes acciones:
1. Proyección de un anexo técnico
2. Invitación a cotizar a empresas con experiencia en el producto o servicios a contratar
3. Comparación de las ofertas </t>
  </si>
  <si>
    <t>Carpeta "estudio de mercado"con la siguiente información:
1. Estudio de mercado correspondiente al proceso a contratar cuando aplique.
2. Ofertas de proveedores
3. Anexos técnicos
4. Archivo "cuadro consolidado"
5. "AGJC-CN-FT-028 listado de documentos para contratar"</t>
  </si>
  <si>
    <t>Profesional especializado grado 3 de tecnica</t>
  </si>
  <si>
    <t>1. Total de procesos precontractuales, elaborados por técnica/ Total de procesos precontractuales  que requieren estudio de mercado.</t>
  </si>
  <si>
    <t>Atender los requerimientos y necesidades en materia salarial, prestacional, de protección social, seguridad y salud en el trabajo, bienestar social y el desarrollo de competencias, a partir de herramientas de gestión y control que permitan ofrecer una respuesta ágil y oportuna a los servidores de Canal Capital.</t>
  </si>
  <si>
    <t>Inicia con el cubrimiento de un cargo vacante y la elaboración de los planes y programas del proceso y finaliza cuando se realiza la liquidación definitiva del contrato de trabajo y con la evaluación de los planes y programas ejecutados</t>
  </si>
  <si>
    <t>Vinculación de una persona sin el cumplimiento de la totalidad de requisitos.</t>
  </si>
  <si>
    <t>Por influencia externa o por presión de un tercero.</t>
  </si>
  <si>
    <t>Sin la verificación del cumplimiento de la totalidad de requisitos.</t>
  </si>
  <si>
    <t>Profesional de Talento Humano
Subdirector administrativo</t>
  </si>
  <si>
    <t>Ejecutar procedimiento AGTH-PD-005 INGRESO DE SERVIDORES PUBLICOS : Puntos de control: 5 Actividades: 3 (Formato AGTH-FT-036 VERIFICACIÓN DEL CUMPLIMIENTO DE PERFIL DEL CARGO)
Cada vez que ingresa un servidor se realiza la validación de la documentación teniendo en cuenta lo definido en el procedimiento.
Con la aplicación del punto de control se verifica el cumplimiento de los requisitos mínimos para desempeñar un cargo.</t>
  </si>
  <si>
    <t xml:space="preserve">La información de la evaluación reposa en la historia laboral del servidor. </t>
  </si>
  <si>
    <t xml:space="preserve">1. Realizar una reunión interna en el Área de Recursos Humanos, abordando la temática de selección de personal. </t>
  </si>
  <si>
    <t xml:space="preserve">* Acta de reunión interna tratando el tema de selección de personal. </t>
  </si>
  <si>
    <t xml:space="preserve">Profesional de Talento humano </t>
  </si>
  <si>
    <t>Número de reuniones realizadas / número de reuniones programadas.</t>
  </si>
  <si>
    <t>Gestionar, administrar y garantizar oportunidad y eficiencia en el suministro de los recursos físicos, tecnológicos y documentales mediante la entrega y control de los insumos, bienes y soporte para el cumplimiento de los objetivos misionales y el normal funcionamiento de los procesos de Canal Capital.</t>
  </si>
  <si>
    <t>Inicia con el recibo de las solicitudes de suministros, mantenimientos, equipos y soporte técnico de los líderes de los procesos del Canal y finaliza con el respectivo trámite y solución.</t>
  </si>
  <si>
    <t xml:space="preserve">Recibir sanciones de tipo disciplinario, penal y/o fiscal, así como ocasionar detrimento patrimonial  y daños en la imagen y reputación institucional </t>
  </si>
  <si>
    <t>Por no determinar de manera clara las condiciones técnicas de los servicios por adquirir o por discriminar tecnológicamente o comercialmente a proveedores u oferentes para favorecer a otros.</t>
  </si>
  <si>
    <t>Debido al interés de obtener comisiones o beneficiar a terceros, así como por falta de transparencia al interior del área en los procesos de contratación.</t>
  </si>
  <si>
    <t xml:space="preserve">El profesional Especializado de sistemas con el apoyo de su equipo de trabajo </t>
  </si>
  <si>
    <t>Se encarga de revisar que los anexos técnicos contengan información detallada de acuerdo a los bienes y/o servicios que se vayan a contratar, de manera que puedan evidenciar la pluralidad del mercado antes de realizar el proceso de convocatoria y contratación de los bienes y/o servicios requeridos por la entidad.</t>
  </si>
  <si>
    <t xml:space="preserve">Permitiendo determinar la necesidad de la entidad así como la oferta del mercado. Si se presentan falencias en la aplicación del control, se tomarán las medidas correspondientes para subsanar las mismas. 
Por solicitud del área jurídica podrán presentarse revisiones e investigaciones adicionales. </t>
  </si>
  <si>
    <t>Se encarga de comparar los valores históricos de la contratación de bienes y servicios con las condiciones actuales del mercado y las referencias de entidades estatales.</t>
  </si>
  <si>
    <t>A través  de un estudio de mercado que permita adelantar el proceso de contratación y surtir los tramites en las diferentes dependencias involucradas quienes sugieren los cambios a los que haya lugar. En caso de detectarse fallas, se toman acciones previas a la contratación para determinar el valor real de los bienes y/o servicios.</t>
  </si>
  <si>
    <t>1. Elaborar anexos técnicos para los procesos de adquisición de bienes y/o servicios que realiza el área.</t>
  </si>
  <si>
    <t>1. Anexo técnico de los procesos adelantados en el periodo</t>
  </si>
  <si>
    <t>2. Identificar los valores de referencia históricos de la entidad y del sector (Colombia Compra Eficiente)</t>
  </si>
  <si>
    <t>1. Estudios del mercado y análisis del sector de los procesos adelantados</t>
  </si>
  <si>
    <t>Profesional Especializado de Sistemas</t>
  </si>
  <si>
    <t>1. Número de anexos técnicos elaborados / Total de contratos de adquisición de bienes y servicios del área.</t>
  </si>
  <si>
    <t>1. Número de estudios de mercado y análisis de sector adelantados por adquisición de bienes y/o servicios / Total de contratos de adquisición de bienes y servicios del área.</t>
  </si>
  <si>
    <t>alteración de la información, pérdida de la misma y pérdida de la credibilidad de la gestión documental de la entidad así como sanciones e investigaciones, procesos disciplinarios, fiscales, penales y pérdidas económicas para el Canal.</t>
  </si>
  <si>
    <t xml:space="preserve">por manipulación de la información para beneficio de un tercero </t>
  </si>
  <si>
    <t>Debido a intereses particulares sobre cualquier documento con información de la entidad así como por falta de control con el custodio documental y la confidencialidad de la información con el equipo de trabajo.</t>
  </si>
  <si>
    <t>El equipo de gestión documental</t>
  </si>
  <si>
    <t xml:space="preserve">Se encarga de llevar a cabo el control al préstamo y consulta de los documentos físicos teniendo en cuenta aquellos criterios definidos en el documento AGRI-GD-PD-004 PRÉSTAMO Y CONSULTA DOCUMENTAL, específicamente en los puntos de control 6 y 7 del mismo </t>
  </si>
  <si>
    <t xml:space="preserve">se encarga de llevar a cabo el control al préstamo y consulta de los documentos electrónicos y/o Digitales teniendo en cuenta lo criterios definidos en el documento AGRI-GD-PD-004 PRESTAMO Y CONSULTA DOCUMENTAL específicamente en los puntos de control 6 y 7 del mismo </t>
  </si>
  <si>
    <t>Dejando la trazabilidad de la información asociada al préstamo de los documentos físicos del Archivo Central de la entidad.</t>
  </si>
  <si>
    <t xml:space="preserve">Dejando la trazabilidad de la información asociada al préstamo o a la generación de accesos a los documentos digitales del archivo central.  </t>
  </si>
  <si>
    <t>1. Realizar la solicitud de préstamo por correo electrónico.
2. Registrar la solicitud en la base de datos de préstamos.
3. Realizar la entrega del expediente solicitado en formato digital dejando la evidencia de entrega por medio de correo electrónico.</t>
  </si>
  <si>
    <t>1. Correo de solicitud de préstamo de expedientes.
2. Base de datos de control de préstamos de expedientes.
3. Correo electrónico de evidencia de entrega y/o devolución de expedientes.</t>
  </si>
  <si>
    <t xml:space="preserve">Líder de Gestión Documental 
Equipo de Gestión Documental </t>
  </si>
  <si>
    <t>1. Información registrada y actualizada en el formato de préstamo de expedientes</t>
  </si>
  <si>
    <t>ocasionarle detrimento patrimonial a la entidad así como investigaciones disciplinarias penales y fiscales a los diferentes integrantes del equipo de trabajo,</t>
  </si>
  <si>
    <t xml:space="preserve">debido a exceso en la discrecionalidad del flujo de información relacionada </t>
  </si>
  <si>
    <t xml:space="preserve">principalmente con debilidades en los controles de entrada y salida de elementos,  </t>
  </si>
  <si>
    <t xml:space="preserve">El técnico de servicios administrativos y su equipo de trabajo </t>
  </si>
  <si>
    <t>Lo anterior permite llevar a cabo la salida no controlada de elementos del inventario del Canal. En caso de presentarse fallas en la aplicación del control.</t>
  </si>
  <si>
    <t xml:space="preserve">se encarga de llevar a cabo la ejecución del procedimiento AGRI-SA-PD-010 TOMA FÍSICA DE INVENTARIOS, específicamente en lo relacionado con los puntos de control: 3,6, 7 y 9 con el fin de tener actualizado el estado de los elementos que hacen parte de los activos de la entidad, </t>
  </si>
  <si>
    <t>a través del sistema de inventarios  que  permite prevenir o detectar las causas que pueden dar origen al riesgo, En caso de detectarse anomalías o fallas en el flujo de información se procede con las investigaciones correspondientes tanto internas como externas (proceso disciplinario, investigaciones con entes de control, autoridades entre otros)</t>
  </si>
  <si>
    <t>se encarga de llevar a cabo el proceso de contratación de la empresa de seguridad que incluye el sistema de seguridad física y tecnológica para la custodia de los bienes de la entidad, dentro de la contratación se solicita lo siguiente: 
* Personal capacitado
* Cámaras de monitoreo en HD
* Sistema de comunicación
* Protocolos de seguridad para disminuir riesgos de pérdida.</t>
  </si>
  <si>
    <t>En caso de detectarse fallas o problemas con la aplicación del control se realiza un control sobre las observaciones identificadas a través de la supervisión del contrato de vigilancia aplicando los protocolos definidos a partir de lo pactado en el contrato.</t>
  </si>
  <si>
    <t>Se encarga de llevar a cabo la ejecución del procedimiento AGRI-SA-PD-008 SALIDA DE ELEMENTOS DEL ALMACÉN, específicamente en lo relacionado con los puntos de control 2,3,6,7 y 8 para el control de salidas de elementos de la entidad. 
Esto a través del sistema de inventario que permite realizar cualquier movimiento para los bienes contando con la trazabilidad documental respectiva.</t>
  </si>
  <si>
    <t xml:space="preserve">1. Ejecutar el procedimiento AGRI-SA-PD-008 SALIDA DE ELEMENTOS DEL ALMACÉN y actualización en caso de  requerirlo. </t>
  </si>
  <si>
    <t>1. Salidas de elementos del almacén debidamente firmadas por los responsables de los bienes de Propiedad, planta y Equipo de Canal Capital</t>
  </si>
  <si>
    <t>2. Ejecutar el procedimiento AGRI-SA-PD-010 TOMA FÍSICA DE INVENTARIOS de acuerdo con la periodicidad definida</t>
  </si>
  <si>
    <t>2. Actas de reuniones firmadas por el área de Servicios Administrativos junto con registro fotográfico de la toma física realizada.</t>
  </si>
  <si>
    <t>3. Revisión de las obligaciones contractuales del servicio de vigilancia de la entidad en su etapa precontractual
4. Solicitar anualmente un estudio de seguridad para Capital.</t>
  </si>
  <si>
    <t>3. Contrato de seguridad firmado. 
4. Estudios de seguridad de los lugares donde se presta el servicio de vigilancia y seguridad privada</t>
  </si>
  <si>
    <t xml:space="preserve">Técnico de Servicios Administrativos  </t>
  </si>
  <si>
    <t>1. Documentos de salida de elementos del almacén debidamente firmadas por los responsables de los nuevos bienes de Propiedad, planta y Equipo de Canal Capital</t>
  </si>
  <si>
    <t>1. Un (1) documento con el estudio de seguridad.
2. Una (1) minuta contractual del servicio de vigilancia con las obligaciones definidas por la entidad.</t>
  </si>
  <si>
    <t>Gestión de recursos administrativos - Sistemas</t>
  </si>
  <si>
    <t>Gestión de recursos administrativos - gestión documental</t>
  </si>
  <si>
    <t>Gestión de recursos administrativos - Servicios Administrativos</t>
  </si>
  <si>
    <t>Conceptualizar, diseñar y/o ejecutar estrategias de comunicación pública y estrategias de 360o que establezcan una relación entre los públicos de interés y las entidades, a través de propuestas que ubiquen a la ciudadanía en el centro de los objetivos, de modo que generen experiencias relevantes y memorables.</t>
  </si>
  <si>
    <t>Este proceso comprende las acciones relacionadas con la planeación, diseño y /o ejecución de estrategias de comunicación tradicional y no tradicional definida por Capital para cada vigencia</t>
  </si>
  <si>
    <t>Obtención de comisiones u otro tipo de ventajas con los clientes,</t>
  </si>
  <si>
    <t>favoreciendo intereses particulares en las líneas de proyectos estratégicos</t>
  </si>
  <si>
    <t>y en detrimento de la rentabilidad de Capital.</t>
  </si>
  <si>
    <t>Lider de proyectos estrategicos
Profesional de ventas y mercadeo</t>
  </si>
  <si>
    <t>Aplicación de los procedimientos:
*MCOM-PD-002 Gestión proyectos y negocios estratégicos
*Resolución de tarifas (en donde se establecen las autorización de descuentos)
*MCOM-FT-014 Cotización sector público y privado y/o contratos - ofertas comerciales y presupuesto
El procedimiento "MCOM-PD-002 Gestión proyectos y negocios estratégicos" cuenta con la descripción de elementos rigurosos para la formulación y presentación de las propuestas y formalización de los contratos u ofertas comerciales que incluyen revisiones de aspectos técnicos, misionales, juridicos y finacieros, asi mismo la resolucón de tarifas y el seguimiento a la gestión del equipo de comunicación publica y negocios estrategicos presenta información confiable y trazable</t>
  </si>
  <si>
    <t>En caso de identificarse desviaciones en la formulacion de cotizaciones  y/o propuesta creativa y presupuesto, asi como para la aplicación de descuentos, el lider de proyectos estrategicos (contratista) y/o el profesional de ventas y mercadeo realizaran la revisión de los antecendetes del evento y el contexto del mismo y posteriormente elevara al caso al Director Operativo, con base en la decisión que esta instancia tome, se realizaran las acciones correspondientes segun corresponda.</t>
  </si>
  <si>
    <t>El Lider de proyectos estrategicos y/o el profesional de ventas y mercadeo, cada vez que se perfecciona un contrato u oferta de servicio, realizan la asignación de los productores para las diferentes cuentas del área, asi mismo realizan las reuniones de tráfico (minimo dos veces en el mes) con los equipos de proyectos estratégicos (comunicación publica y negocios estrategicos). Como soporte de la ejecución de estas actividades se realiza el registro de la información en la herramienta dispuesta para este fin.
Nota: este control incluye la información relacionada con contratos ejecutados directamente por los equipos de la dirección operativa.</t>
  </si>
  <si>
    <t xml:space="preserve">1. Documento de seguimiento ejecutivo de las cuentas </t>
  </si>
  <si>
    <t xml:space="preserve">1. Número de reuniones de tráfico realizadas </t>
  </si>
  <si>
    <t>Administrar, registrar, controlar y ejecutar los recursos financieros del Canal, por medio de las actividades relacionadas con los procesos financieros en todos sus aspectos ( gestión presupuestal, de tesorería, facturación, cartera y contabilidad), los cuales deben estar soportados en los registros que se deriven de cada operación, con el propósito de garantizar la calidad, razonabilidad y oportunidad de la información financiera, conforme a las normas legales vigentes.</t>
  </si>
  <si>
    <t>Inicia con la programación y ejecución presupuestal, continua con la generación de la obligación y los pagos realizados, expedición y pago de facturas (recaudo de cartera) de acuerdo a los servicios prestados y finaliza con el cierre contable
y presentación de los Estados Financieros.</t>
  </si>
  <si>
    <t>Posibilidad de</t>
  </si>
  <si>
    <t>de recibir o solicitar cualquier dávida o beneficio</t>
  </si>
  <si>
    <t xml:space="preserve">Demora injustificada en los pagos para obligar al contratista a dar una dávida a cambio de agilizar el pago. </t>
  </si>
  <si>
    <t xml:space="preserve">Falta de control en el número consecutivo de radicación. 
Falta de herramientas ofimáticas que ejerzan control sobre el consecutivo generando las alertas necesarias. 
 </t>
  </si>
  <si>
    <t>Registrar información financiera errada.</t>
  </si>
  <si>
    <t xml:space="preserve">Falta de controles desde el origen (áreas productoras de la información) hasta el registro de la misma en la Subdirección Financiera. 
</t>
  </si>
  <si>
    <t>Con el fin de beneficiar a un tercero.</t>
  </si>
  <si>
    <t>Subdirector Financiero.
Profesionales de la Subdirección Financiera.</t>
  </si>
  <si>
    <t xml:space="preserve">El equipo de la Subdirección Financiera cuenta con personal para cada actividad durante el proceso de radicación, inclusión , contabilización y pago de las OP y ejecución presupuestal. 
Además existe un formulario de radicación que genera un número consecutivo de Orden de Radicación y fecha,generando un correo electrónico a la persona que radica la cuenta.
El proceso genera adicionalmente un número consecutivo de Orden de Pago. </t>
  </si>
  <si>
    <t xml:space="preserve">El número de radicado y el número de orden de pago permiten verificar cuáles cuentas no llegan a Tesorería en el mismo orden para hacer el respectivo seguimiento. </t>
  </si>
  <si>
    <t xml:space="preserve">El equipo de la Subdirección Financiera cuenta con personal para cada actividad durante el proceso de radicación, inclusión , contabilización y pago de las OP y ejecución presupuestal. 
El saldo del registro presupuestal no permite pagar un mayor valor al pactado en el contrato. 
Las conciliaciones detectan un mayor valor pagado. 
Los informes presentados por la Subdirección Financiera generan alertas sobre los servicios efectivamente prestados. </t>
  </si>
  <si>
    <t xml:space="preserve">Al momento de radicar las órdenes de pago se hace un revisión completa del contrato, los pagos, el Registro Presupuestal las fechas de cobro y los montos establecidos. Lo cual garantiza que se efectúa el pago pactado entre las partes. 
Al momento de recibir la solicitud de facturas se realiza la validación en SECOP II, en las bases de datos y el cumplimiento de la formalidad establecido en el procedimiento. 
Lo anterior genera el insumo para los reportes financieros mensuales. </t>
  </si>
  <si>
    <t>Subdirector Financiero.
Profesionales de la Subdirección Financiera.
Generadores de información de otras áreas.</t>
  </si>
  <si>
    <t xml:space="preserve">1. Informe de ORDPAGO trámite de cuentas. 
Este reporte genera fecha de liquidación y de pago de las cuentas. </t>
  </si>
  <si>
    <t xml:space="preserve">1. Procedimientos actualizados y publicados
2. Política Financiera actualizada. 
3. Conciliaciones mensuales y cruces de información. 
4. Informe mensual de Gestión Financiera. </t>
  </si>
  <si>
    <t xml:space="preserve">Subdirectora Financiera.
Profesionales de la Subdirección Financiera.
Generadores de Información. </t>
  </si>
  <si>
    <t>1. Vigilar que las cuentas se paguen dentro de los tiempos establecidos dentro del procedimiento. 
2. Realizar seguimiento al número consecutivo de radicación y número de orden de pago. 
3. Realizar seguimiento mensual a todas las cuentas radicadas validando que se encuentren liquidadas.</t>
  </si>
  <si>
    <t>1. Revisar y mantener actualizados los procedimientos y la Polìtica Fiananciera de la Subdirección Financiera, para que los mismos cumplan  con la normatividad en materia financiera.
2. La conciliación bancaria, la conciliación entre las áreas de la Subdirección Financiera y la cociliación con áreas generadoras de información constituyen la garantía de obtener información depurada y mitigar el riesgo de corrupción. 
3. El informe mensual de Gestión Financiera  permite generar alertas en otras áreas cuando se enteran de los resultados.</t>
  </si>
  <si>
    <t>1. Número de cuentas tramitadas/ Número de cuentas radicadas. 
2. Fecha de pago/ Fecha de radicación.
3. Informe de Ordpago.</t>
  </si>
  <si>
    <t xml:space="preserve">1. Número de conciliaciones 
2. Informes de gestión financiera. </t>
  </si>
  <si>
    <t>Brindar apoyo a las unidades funcionales del canal, para que los procesos de contratación cumplan con la normatividad vigente, mediante la asesoría y acompañamiento en las diferentes etapas de cada uno de los procedimientos establecidos en el manual de contratación vigente, así como la atención y oportuna respuesta en materia jurídica de temas que se susciten para prevenir el daño antijurídico.</t>
  </si>
  <si>
    <t>En lo relacionado con los asuntos contractuales, el proceso Inicia con el planteamiento de las necesidades de contratación desde las diferentes unidades funcionales del canal, continua con el respectivo análisis y asesoría en torno a los procedimientos a seguir dependiendo del tipo de contratación que deba realizarse, incluyendo el acompañamiento en la ejecución y liquidación de los procesos contractuales.
En lo relacionado con los asuntos jurídicos, el proceso inicia con la recepción de información del nivel interno y externo, y finaliza con la expedición de conceptos, respuestas a derechos de petición, respuestas a acción de tutela, y adelantamiento de procesos ante la jurisdicción.</t>
  </si>
  <si>
    <t>Establecer en los estudios de conveniencia y oportunidad y/o en los en los pliegos de condiciones, disposiciones que permitan direccionar hacia un grupo y/o firma en particular, la obtención de un contrato determinado</t>
  </si>
  <si>
    <t xml:space="preserve">por acción u omisión generada con dolo, presión de superiores o terceros, </t>
  </si>
  <si>
    <t>en busca de un beneficio privado resultando en una desviación de la gestión pública.</t>
  </si>
  <si>
    <t>La Coordinación Jurídica y el área requirente en los procesos contractuales</t>
  </si>
  <si>
    <t>Dar cumplimiento a lo definido en el  AGJC-CN-MN-001 MANUAL DE CONTRATACIÓN, teniendo en cuenta lo descrito en la sección ETAPAS DEL PROCESO DE CONTRATACIÓN - ETAPA DE PLANEACIÓN - Estudios y documentos previos, en la cual se establece que para personas naturales y jurídicas se debe realizar la verificación de idoneidad y experiencia de conformidad con la necesidad planteada por la dependencia solicitante de la contratación.</t>
  </si>
  <si>
    <t>Los controles establecidos por la Coordinación Jurídica no tiene el alcance de detectar las desviaciones de corrupción que se generen en el área requirente, toda vez que no se cuenta con el conocimiento técnico que permita establecer si realmente el bien o servicio solicitado es en efecto una necesidad, además bajo los parámetros establecidos por el área solicitante. Es por ello que la Coordinación Jurídica admite bajo el principio de buena fe, que la solicitud de contracción realizada por el área requirente, se ajusta a la realidad del Canal.
Durante el proceso de definición de los estudios de conveniencia y oportunidad y/o en los pliegos de condiciones se realizan mesas de trabajo con el fin de aclarar las inquietudes que surjan en los procesos de contratación, con el área requirente.</t>
  </si>
  <si>
    <t>1. Realizar dos jornadas de socialización sobre el Manual de contratación, en especial la relacionada con la elaboración de estudios previos indicando a las áreas las razones por las cuales no se debe direccionar ningún proceso de contratación en ninguna de sus modalidades.</t>
  </si>
  <si>
    <t>1. Acta de asistencia a jornada de socialización, presentación.</t>
  </si>
  <si>
    <t>Profesional especializado del área jurídica y contractual</t>
  </si>
  <si>
    <t>1. No. De actividades ejecutadas / No. De actividades programadas.</t>
  </si>
  <si>
    <t>Atender los diferentes requerimientos de los ciudadanos con el apoyo del área competente para satisfacer sus necesidades</t>
  </si>
  <si>
    <t>Inicia con el recibo de los requerimientos de los ciudadanos por los diferentes canales de atención, continua con la respuesta respectiva y finaliza con la evaluación de la percepción de la ciudadanía sobre el servicio prestado</t>
  </si>
  <si>
    <t>Facilitar copias de material audiovisual</t>
  </si>
  <si>
    <t xml:space="preserve"> sin el debido procedimiento </t>
  </si>
  <si>
    <t>a cambio de beneficios económicos personales, ocasionado por el desconocimiento u omisión del procedimiento frente a los requisitos que se deben tener en cuenta para la entrega de las copias, las tarifas o los costos incurridos, así como la falta de comunicación entre las áreas, lo que podría ocasionar detrimento de los recursos y posibles investigaciones por incumplimiento a la Ley de derechos de autor y derechos de imagen.s</t>
  </si>
  <si>
    <t>La auxiliar de atencion al ciudadano o quien haga sus veces</t>
  </si>
  <si>
    <t xml:space="preserve">Cada vez que se reciba una solicitud de copia de material audiovisual se debe registrar en el formato AAUT-FT-008 SEGUIMIENTO Y CONTROL DE PQRS toda la información pertinente, lo cual garantiza que se reduzca al máximo la posible desviación de la solicitud de copias. </t>
  </si>
  <si>
    <t>Semanalmente se revisa el formato AAUT-FT-008
SEGUIMIENTO Y CONTROL DE PQRS y las respuestas dadas a los ciudadanos sobre las solicitudes de copias, con el fin de garantizar la gestión, trámite y respuesta de todas y cada una de las solicitudes.</t>
  </si>
  <si>
    <t>1. Emitir una comunicación a las áreas involucradas en el proceso de copias de material audiovisual donde se socialice el debido cumplimiento del procedimiento establecido AAUT-PD-001 ATENCIÓN Y RESPUESTA A REQUERIMIENTOS DE LA CIUDADANIA, específicamente del punto de control de la actividad tres.</t>
  </si>
  <si>
    <t>1.  Comunicación enviada a las áreas competentes a través de correo electrónico.</t>
  </si>
  <si>
    <t>Auxiliar de Atención al Ciudadano</t>
  </si>
  <si>
    <t>1.  Al menos dos comunicaciones enviada a las áreas competentes.</t>
  </si>
  <si>
    <t>Agregar valor a la gestión del Canal a través de la evaluación en forma independiente y objetiva de la eficiencia, eficacia y economía de los procesos, planes, proyectos y metas institucionales, ayudando al cumplimiento de sus objetivos a través de la mejora continua de los procesos.</t>
  </si>
  <si>
    <t xml:space="preserve">Inicia con la formulación del Plan Anual de Auditoría, continúa con la ejecución de las actividades programadas y finaliza con los seguimientos a los planes de mejoramiento y demás informes de carácter normativo. </t>
  </si>
  <si>
    <t>generar detrimentos patrimoiales, sanciones al equipo de la Oficina de Control Interno y/o impedir el inicio de indagaciones y/o investigaciones disciplinarias, penales y/o fiscales por</t>
  </si>
  <si>
    <t>recibir y/o solicitar dádivas o beneficios a nombre propio o de terceros, omitiendo observaciones detectadas, en los informes de resultados o</t>
  </si>
  <si>
    <t>usando inadecuadamente la información a la que se tiene acceso.</t>
  </si>
  <si>
    <t>El Jefe de la Oficina de Control Interno</t>
  </si>
  <si>
    <t>verifica que los profesionales de la OCI ejecuten las actividades determinadas en los procedimientos CCSE-PD-002 Auditorías de gestión y CCSE-PD-003 Seguimientos, a través de la revisión de los informes de resultados generados en el ejercicio de auditoría y/o seguimiento, de manera que estos cumplan con los términos establecidos en el CCSE-MN-001 Manual de Auditoría Interna y CCSE-PO-003 Estatuto de Auditoría Interna previo a la comunicación a las partes interesadas.</t>
  </si>
  <si>
    <t>En caso de detectarse fallas en la operación del control, se realiza la verificación comparando los soportes remitidos por el área responsable de reportar la información versus papeles de trabajo e informe consolidado.</t>
  </si>
  <si>
    <t xml:space="preserve">El Comité Institucional de Coordinación de Control Interno </t>
  </si>
  <si>
    <t>supervisa las responsabilidades establecidas en el CCSE-PO-003 Estatuto de auditoría mediante la presentación periódica de su cumplimiento por parte del Jefe de la Oficina de Control Interno, así como de los resultados de las evaluación(es) y/o seguimiento(s) efectuados.</t>
  </si>
  <si>
    <t>En caso de detectarse fallas en la operación del control, se verifica lo observado por el área con los soportes entregados por el área, en caso de no corresponder se procede a la modificación de manera previa a la publicación o emisión del seguimiento.</t>
  </si>
  <si>
    <t xml:space="preserve">Los profesionales de la Oficina de Control Interno </t>
  </si>
  <si>
    <t>diligencian y firman el formato "COMPROMISO ÉTICO DEL AUDITOR INTERNO CANAL CAPITAL" de conformidad con lo requerido en el CCSE-PO-004 Código de ética para auditores internos y el Jefe de la Oficina de Control Interno verifica que se diligencien y los remite al expediente contractual.</t>
  </si>
  <si>
    <t>En caso de detectarse fallas en la operación del control, se programan capacitaciones internas sobre el contenido del código y otros temas que fortalezcan las capacidades del equipo de la Oficina de Control Interno.</t>
  </si>
  <si>
    <t>suscriben sus contratos de prestación de servicios, incluida la cláusula de confidencialidad y uso de la información.</t>
  </si>
  <si>
    <t>En caso de detectarse fallas en la operación del control, se programan capacitaciones internas tanto del equipo de la Oficina de Control Interno como de la Coordinación Jurídica en materia de contratación que fortalezcan el conocimiento del equipo en aspectos de contratación y demás temas relacionados. El supervisor en sus diferentes informes reporta al Ordenador del Gasto presuntos incumplimientos para adelantar las investigaciones a que haya lugar.</t>
  </si>
  <si>
    <t>1. Revisión y/o actualización del procedimiento AUDITORIAS DE GESTIÓN [CCSE-PD-002].
2. Revisión y/o actualización del procedimiento SEGUIMIENTOS [CCSE-PD-003].
3. Socializar el Procedimiento AUDITORIAS DE GESTIÓN (CCSE-PD-002) revisado o actualizado en la vigencia. 
4. Socializar el Procedimiento SEGUIMIENTOS (CCSE-PD-003) revisado o actualizado en la vigencia.</t>
  </si>
  <si>
    <t>1. Procedimientos revisados y/o actualizados.
2. Acta de reunión de la socialización de los procedimientos revisados o actualizados.</t>
  </si>
  <si>
    <t xml:space="preserve">Jefe de la Oficina de Control Interno y Profesionales de la Oficina de Control Interno </t>
  </si>
  <si>
    <t xml:space="preserve">1. Plan de Fomento de la Cultura del Autocontrol.
2. Seguimiento al Plan de Fomento de la Cultura del Autocontrol. </t>
  </si>
  <si>
    <t>1. Código de ética revisado y/o actualizado. 
2. Acta de reunión de socialización del documento revisado y/o actualizado.
3. Compromiso ético del auditor suscrito.</t>
  </si>
  <si>
    <t xml:space="preserve">1. Revisar y/o actualizar el Estatuto de Auditoría - Canal Capital
2. Revisar y/o actualizar el Manual de Auditoría Interna - Canal Capital
3. Socialización del Estatuto de Auditoría Interna y Manual de Auditoría al equipo de la Oficina de Control Interno. </t>
  </si>
  <si>
    <t xml:space="preserve">1. Estatuto de auditoría revisado y/o actualizado.
2. Manual de auditoría revisado y/o atualizado.
3. Acta de reunión de socialización de los documentos revisados y/o actualizados. </t>
  </si>
  <si>
    <t>1. Formular el Plan de Fomento de la Cultura del Autocontrol.
2. Realizar seguimiento al Plan de Fomento de la Cultura del Autocontrol mínimo una (1) vez al mes.</t>
  </si>
  <si>
    <t>1. Revisar y/o actualizar el Código de Ética del Auditor - Canal Capital.
2. Suscribir el Compromiso Ético del Auditor Interno al incio de la nueva contratación- Canal Capital y remitir al expediente de cada integrante de la OCI.
3. Socializar a los integrantes de la OCI, sobre el Código de Ética del Auditor y el Código de Integridad.</t>
  </si>
  <si>
    <t>1. Procedimientos revisados y/o actualizados y socializados / 2</t>
  </si>
  <si>
    <t>1. Plan de fomento formulado / 1
2. Seguimientos adelantados / 11</t>
  </si>
  <si>
    <t>1. Documento revisado y/o actualizado y socializado / 1
2. Compromiso ético del auditor suscrito en el expediente de cada integrante de la OCI.</t>
  </si>
  <si>
    <t>1. Documentos revisados y/o actualizados y socializados / 2</t>
  </si>
  <si>
    <t>Versión</t>
  </si>
  <si>
    <t>Se revisa y actualiza con los responsables de los diferentes procesos la información de la matriz de riesgos de corrupción de la entidad, de acuerdo con la metodología vigente. La misma se pone en consideración y aportes por parte de la ciudadanía y grupos de interés, para su conocimiento y aportes en su consolidación, como parte de la estrategia definida en el marco del Plan Anticorrupción y de atención al Ciudadano - PAAC</t>
  </si>
  <si>
    <r>
      <t xml:space="preserve">Riesgo 
</t>
    </r>
    <r>
      <rPr>
        <sz val="8"/>
        <rFont val="Tahoma"/>
        <family val="2"/>
      </rPr>
      <t>(¿Qué puede suceder?)</t>
    </r>
  </si>
  <si>
    <r>
      <t xml:space="preserve">Probabilidad o Frecuencia
</t>
    </r>
    <r>
      <rPr>
        <sz val="8"/>
        <rFont val="Tahoma"/>
        <family val="2"/>
      </rPr>
      <t>(Sobre las causas)</t>
    </r>
  </si>
  <si>
    <r>
      <t xml:space="preserve">Impacto
</t>
    </r>
    <r>
      <rPr>
        <sz val="8"/>
        <rFont val="Tahoma"/>
        <family val="2"/>
      </rPr>
      <t>(Sobre las consecuencias)</t>
    </r>
  </si>
  <si>
    <r>
      <t xml:space="preserve">Total Nivel de Exposición
</t>
    </r>
    <r>
      <rPr>
        <sz val="8"/>
        <rFont val="Tahoma"/>
        <family val="2"/>
      </rPr>
      <t>(F x I)</t>
    </r>
  </si>
  <si>
    <r>
      <t xml:space="preserve">Total Nivel de Exposición ajustado 
</t>
    </r>
    <r>
      <rPr>
        <sz val="8"/>
        <rFont val="Tahoma"/>
        <family val="2"/>
      </rPr>
      <t>(F' x I')</t>
    </r>
  </si>
  <si>
    <r>
      <t xml:space="preserve">Cada vez que se identifica la necesidad de adquisición de contenidos o servicios logisticos para la Dirección Operativa, los equipos técnicos, financieros y juridicos designados para el apoyo de los procesos de contratación de bienes y servicios, realizan la definición de las condiciones técnicas, jurídicas y financieras para la contratación de los proveedores requeridos para la producción de contenidos audiovisuales. Lo anterior con el objetivo de garantizar el cumplimiento del principio de selección objetiva y convalidando los requisitos mínimos definidos por Capital para la contratación de proveedores en el marco del Manual de contratación y procedimientos relacionados que se encuentren vigentes. 
</t>
    </r>
    <r>
      <rPr>
        <b/>
        <sz val="8"/>
        <rFont val="Tahoma"/>
        <family val="2"/>
      </rPr>
      <t>Nota:</t>
    </r>
    <r>
      <rPr>
        <sz val="8"/>
        <rFont val="Tahoma"/>
        <family val="2"/>
      </rPr>
      <t xml:space="preserve"> 
Se realiza una descripción ampliada de los responsables del control, los cuales participaran, según corresponda y de acuerdo con la etapa precontractual:
Coordinador de producción cambiar por profesional especializado grado 3
Profesional universitario de producción cambiar por profesional especializado grado 2
Profesional grado 1 de ventas y mercadeo
Contratista designado para coordinar las actividades del equipo digital
Contratista designado para coordinar las actividades del proyectos estrategicos
Contratista designado para coordinar las actividades del equipo cultura - ciudadania y educación
Contratista designado como productor de contenido, ejecutivo y/o logistico de un proyecto audiovisual
Colaboradores de técnica y/o programación, según corresponda y de acuerdo a la pertinencia de la producción
Colaboradores de la subdirección financiera, juridica y administrativa designados</t>
    </r>
  </si>
  <si>
    <t>Plazo de ejecución</t>
  </si>
  <si>
    <t>Fecha Inicio</t>
  </si>
  <si>
    <t>Fecha Finalización</t>
  </si>
  <si>
    <t>1. Fecha seguimiento</t>
  </si>
  <si>
    <t>2. Evidencias o soportes ejecución acción de mejora</t>
  </si>
  <si>
    <t>3. Actividades realizadas  a la fecha</t>
  </si>
  <si>
    <t>4. Resultado del indicador</t>
  </si>
  <si>
    <t>5. Alerta</t>
  </si>
  <si>
    <t>6. Análisis - Seguimiento OCI</t>
  </si>
  <si>
    <t>7. Auditor que realizó el seguimiento</t>
  </si>
  <si>
    <t>Mapa de Riesgos de Corrupción 2022
Versión 2
Fecha de publicación: 25/07/2022
Segundo Seguimiento vigencia 2022
Oficina de Control Interno</t>
  </si>
  <si>
    <t>RESUMEN PRIMER SEGUIMIENTO 2022</t>
  </si>
  <si>
    <t>Fecha seguimiento</t>
  </si>
  <si>
    <t>Análisis - Seguimiento OCI</t>
  </si>
  <si>
    <t>Resultado del indicador</t>
  </si>
  <si>
    <t>Alerta</t>
  </si>
  <si>
    <t>Auditor que realizó el seguimiento</t>
  </si>
  <si>
    <r>
      <t xml:space="preserve">Reporte Planeación: </t>
    </r>
    <r>
      <rPr>
        <sz val="8"/>
        <color theme="1"/>
        <rFont val="Tahoma"/>
        <family val="2"/>
      </rPr>
      <t>Durante el primer cuatrimestre se llevaron a cabo seguimientos a le ejecución de los proyectos de inversión en el aplicativo SPI cuyo insumo contribuye en el reporte de información en el sistema SEGPLAN, con el desarollo de esta actividad es posible hacer una validación de informacion lo que permite reducir el riesgos de inconsistencia en los reportes realizados y dejar mayor trazabilidad en la información reportada.</t>
    </r>
    <r>
      <rPr>
        <b/>
        <sz val="8"/>
        <color theme="1"/>
        <rFont val="Tahoma"/>
        <family val="2"/>
      </rPr>
      <t xml:space="preserve">
Análisis OCI: </t>
    </r>
    <r>
      <rPr>
        <sz val="8"/>
        <color theme="1"/>
        <rFont val="Tahoma"/>
        <family val="2"/>
      </rPr>
      <t xml:space="preserve">Conforme a las evidencias, se realizaron 3 reportes en el aplicativo SPI, para los meses de enero, febrero y marzo, y el reporte trimestral del aplicativo SEGPLAN. Teniendo en cuenta que se realizarán 9 reportes más para la vigencia 2022 la acción se califica como </t>
    </r>
    <r>
      <rPr>
        <b/>
        <sz val="8"/>
        <color theme="1"/>
        <rFont val="Tahoma"/>
        <family val="2"/>
      </rPr>
      <t>"En proceso"</t>
    </r>
  </si>
  <si>
    <t>EN PROCESO</t>
  </si>
  <si>
    <t>Diana Romero</t>
  </si>
  <si>
    <r>
      <rPr>
        <b/>
        <sz val="8"/>
        <color theme="1"/>
        <rFont val="Tahoma"/>
        <family val="2"/>
      </rPr>
      <t xml:space="preserve">Reporte Comunicaciones: </t>
    </r>
    <r>
      <rPr>
        <sz val="8"/>
        <color theme="1"/>
        <rFont val="Tahoma"/>
        <family val="2"/>
      </rPr>
      <t xml:space="preserve">La aplicación de  la ruta de revisión del contenido a publicar o difundir por parte de la Coordinación de Prensa y Comunicaciones se mantiene para todos los comunicados, boletines internos, entre otros productos; es por esto que durante las reuniones que se tuvieron con otras áreas del canal para conocer de sus necesidades en términos de comunicaciones se les compartió al final la ruta de revisión (como se puede evidenciar al final de la presentación que anexamos en los soportes).
Adicionalmente, se esta trabajando en conjunto con los directivos del Sistema para actualizar la política de comunicaciones y en ése sentido poder incluir la descripción de la ruta de revisión de contenido en el documento. La reunión con los directivos tomó lugar el 25 de abril (anexamos soportes) y ahora desde comunicaciones estamos trabajando en un documento consolidado con la retroalimentación hecha por ellos.
</t>
    </r>
    <r>
      <rPr>
        <b/>
        <sz val="8"/>
        <color theme="1"/>
        <rFont val="Tahoma"/>
        <family val="2"/>
      </rPr>
      <t xml:space="preserve">Análisis OCI: </t>
    </r>
    <r>
      <rPr>
        <sz val="8"/>
        <color theme="1"/>
        <rFont val="Tahoma"/>
        <family val="2"/>
      </rPr>
      <t xml:space="preserve">Teniendo en cuenta lo indicado por el área, así como los soportes entregados no se evidencia la documentación de la ruta indicada en las actividades de control, así como tampoco se evidencia el acta en el que se registren los compromisos y decisiones frente a la actualización de la Política de comunicaciones. Por lo que la acción se califica con alerta </t>
    </r>
    <r>
      <rPr>
        <b/>
        <sz val="8"/>
        <color theme="1"/>
        <rFont val="Tahoma"/>
        <family val="2"/>
      </rPr>
      <t>"Sin Iniciar"</t>
    </r>
    <r>
      <rPr>
        <sz val="8"/>
        <color theme="1"/>
        <rFont val="Tahoma"/>
        <family val="2"/>
      </rPr>
      <t xml:space="preserve"> y se recomienda al área adelantar la recopilación de los soportes que permitan evidenciar el cumplimiento de lo formulado. 
De manera adicional, es importante que se adelante la verificación de la redacción del control teniendo en cuenta lo indicado en la </t>
    </r>
    <r>
      <rPr>
        <i/>
        <sz val="8"/>
        <color theme="1"/>
        <rFont val="Tahoma"/>
        <family val="2"/>
      </rPr>
      <t>"Guía para la administración del riesgo y el diseño de controles en entidades públicas - Versión 5 - Diciembre de 2020"</t>
    </r>
    <r>
      <rPr>
        <sz val="8"/>
        <color theme="1"/>
        <rFont val="Tahoma"/>
        <family val="2"/>
      </rPr>
      <t>.</t>
    </r>
  </si>
  <si>
    <t>SIN INICIAR</t>
  </si>
  <si>
    <t>Jizeth González</t>
  </si>
  <si>
    <r>
      <t xml:space="preserve">Comercialización: </t>
    </r>
    <r>
      <rPr>
        <sz val="8"/>
        <color theme="1"/>
        <rFont val="Tahoma"/>
        <family val="2"/>
      </rPr>
      <t xml:space="preserve">Durante los meses de enero, febrero, marzo y abril de 2022 se han realizado las reuniones de tráfico en cada uno de los equipos y se cuenta con el soporte de las mismas en las siguientes herramientas: 1. MCOM-FT-019 SEGUIMIENTO A LA GESTION COMERCIAL Y MERCADEO y 2. Informe ejecutivo de las actividades de proyectos estrategicos, espacio en el que participa la Gerente de Capital. </t>
    </r>
    <r>
      <rPr>
        <b/>
        <sz val="8"/>
        <color theme="1"/>
        <rFont val="Tahoma"/>
        <family val="2"/>
      </rPr>
      <t xml:space="preserve">
Análisis OCI:</t>
    </r>
    <r>
      <rPr>
        <sz val="8"/>
        <color theme="1"/>
        <rFont val="Tahoma"/>
        <family val="2"/>
      </rPr>
      <t xml:space="preserve"> Se evidenciaron soportes de las reuniones de tráfico, de acuerdo con el reporte de avance realizado por el proceso de Comercialización. Se observó consolidación de la información en documento Gestión de riesgos, con los respectivos enlaces a las herramientas de seguimiento. Según indicador de la actividad y  fecha de terminación, se califica </t>
    </r>
    <r>
      <rPr>
        <b/>
        <sz val="8"/>
        <color theme="1"/>
        <rFont val="Tahoma"/>
        <family val="2"/>
      </rPr>
      <t>"En Proceso".</t>
    </r>
  </si>
  <si>
    <t>Mónica Virgüéz</t>
  </si>
  <si>
    <r>
      <rPr>
        <b/>
        <sz val="8"/>
        <color theme="1"/>
        <rFont val="Tahoma"/>
        <family val="2"/>
      </rPr>
      <t xml:space="preserve">Reporte Producción: </t>
    </r>
    <r>
      <rPr>
        <sz val="8"/>
        <color theme="1"/>
        <rFont val="Tahoma"/>
        <family val="2"/>
      </rPr>
      <t xml:space="preserve">Se han realizado las etapa precontractual de los recursos requeridos para el proceso. Algunos de ellos se encuentra en etapa precontractual, se adjunta detalle de los link.
</t>
    </r>
    <r>
      <rPr>
        <b/>
        <sz val="8"/>
        <color theme="1"/>
        <rFont val="Tahoma"/>
        <family val="2"/>
      </rPr>
      <t xml:space="preserve">Análisis OCI: </t>
    </r>
    <r>
      <rPr>
        <sz val="8"/>
        <color theme="1"/>
        <rFont val="Tahoma"/>
        <family val="2"/>
      </rPr>
      <t xml:space="preserve">Se verifican los enlaces remitidos por el área, dentro de los cuales se evidencian los soportes cargados en el SECOP II de la etapa precontractual; sin embargo, en las carpetas relacionadas de Google Drive no se evidencia el cargue de la documentación de manera completa, por lo que es importante que el área actualice la información de los expedientes. 
Teniendo en cuenta lo anterior, se califica la acción </t>
    </r>
    <r>
      <rPr>
        <b/>
        <sz val="8"/>
        <color theme="1"/>
        <rFont val="Tahoma"/>
        <family val="2"/>
      </rPr>
      <t>"En Proceso"</t>
    </r>
    <r>
      <rPr>
        <sz val="8"/>
        <color theme="1"/>
        <rFont val="Tahoma"/>
        <family val="2"/>
      </rPr>
      <t xml:space="preserve"> y se recomienda al área continuar la ejecución de las actividades dentro de los plazos programados. </t>
    </r>
  </si>
  <si>
    <r>
      <t xml:space="preserve">Programación: </t>
    </r>
    <r>
      <rPr>
        <sz val="8"/>
        <color theme="1"/>
        <rFont val="Tahoma"/>
        <family val="2"/>
      </rPr>
      <t xml:space="preserve">Se realizaron las actividade de control conforme se estableciero en el mapa de riesgos de corrupcion para la vigencia, asi mismo se encuentra soporte de cada una de ellas.
</t>
    </r>
    <r>
      <rPr>
        <b/>
        <sz val="8"/>
        <color theme="1"/>
        <rFont val="Tahoma"/>
        <family val="2"/>
      </rPr>
      <t xml:space="preserve">
Análisis OCI:</t>
    </r>
    <r>
      <rPr>
        <sz val="8"/>
        <color theme="1"/>
        <rFont val="Tahoma"/>
        <family val="2"/>
      </rPr>
      <t xml:space="preserve"> Se verificaron 4 actas de aprobación de parrilla (en enero, febrero, marzo, abril) para la programación de febrero, marzo, abril y mayo de 2022. Así mismo se evidenciaron los correos electrónicos diarios del primer cuatrimestre y las bitácoras diarias del personal del master de emisión de los 4 meses de la vigencia 2022. De acuerdo con el indicador de la actividad y la fecha de terminación, se califica </t>
    </r>
    <r>
      <rPr>
        <b/>
        <sz val="8"/>
        <color theme="1"/>
        <rFont val="Tahoma"/>
        <family val="2"/>
      </rPr>
      <t>"En Proceso".</t>
    </r>
  </si>
  <si>
    <r>
      <rPr>
        <b/>
        <sz val="8"/>
        <color theme="1"/>
        <rFont val="Tahoma"/>
        <family val="2"/>
      </rPr>
      <t xml:space="preserve">Reporte C. Técnica: </t>
    </r>
    <r>
      <rPr>
        <sz val="8"/>
        <color theme="1"/>
        <rFont val="Tahoma"/>
        <family val="2"/>
      </rPr>
      <t xml:space="preserve">Durante el primer cuatrimestre del año 2022 la coordinacion adelanto siete (7) procesos de contratacion para los cuales se realizó estudio de mercado a cinco (5) procesos.
 1. Cto 191-2022 - FERRETERIA LA ESCUADRA LTDA.
 2. Cto 121-2022 - PORTATIL SAS - VERTICAL IT
 3. Cto 123-2022 - ENERGY MSI S.A.S.
 4. Cto 125-2022 - ADTEL LATAM S.A.S.
 5. Cto 135-2022 -AIWA SONY SERVICIO ELECTRONICO SAS
El proceso correspondientes al contrato: Cto 129 -2022 - ADTEL LATAM S.A.S., no presenta estudio de mercado ya que se trata de un proveedor que cuentan con exclusividad para el territorio colombiano de las fábricas que representan. El proceso correspondiente al contrato 817-2017 - 44 - ETB, no presenta estudio de mercado ya que es contrato de adhesión y su procedimiento de operación se ejecuta con órdenes que se van generando en la medida de las necesidades del Canal.
</t>
    </r>
    <r>
      <rPr>
        <b/>
        <sz val="8"/>
        <color theme="1"/>
        <rFont val="Tahoma"/>
        <family val="2"/>
      </rPr>
      <t xml:space="preserve">Análisis OCI: </t>
    </r>
    <r>
      <rPr>
        <sz val="8"/>
        <color theme="1"/>
        <rFont val="Tahoma"/>
        <family val="2"/>
      </rPr>
      <t xml:space="preserve">Verificados los soportes remitidos por el área se evidencia la mayoría de soportes relacionados, para el contrato 191-2022 no es posible corroborar el soporte de comparación; para el resto de los contratos indicados se evidencia el correo de invitación a cotizar, así como de los anexos técnicos. 
Teniendo en cuenta lo anterior, es importante que los soportes se consoliden en su totalidad. Por lo tanto, la acción se califica </t>
    </r>
    <r>
      <rPr>
        <b/>
        <sz val="8"/>
        <color theme="1"/>
        <rFont val="Tahoma"/>
        <family val="2"/>
      </rPr>
      <t>"En Proceso"</t>
    </r>
    <r>
      <rPr>
        <sz val="8"/>
        <color theme="1"/>
        <rFont val="Tahoma"/>
        <family val="2"/>
      </rPr>
      <t xml:space="preserve"> y se recomienda al área dar continuidad con la ejecución de las actividades programadas. De igual manera, es importante que se verifique la redacción del control identificado, de conformidad con los lineamientos establecidos en la</t>
    </r>
    <r>
      <rPr>
        <i/>
        <sz val="8"/>
        <color theme="1"/>
        <rFont val="Tahoma"/>
        <family val="2"/>
      </rPr>
      <t xml:space="preserve"> "Guía para la administración del riesgo y el diseño de controles en entidades públicas - Versión 5 - Diciembre de 2020".</t>
    </r>
  </si>
  <si>
    <r>
      <t xml:space="preserve">Reporte Recursos Humanos: </t>
    </r>
    <r>
      <rPr>
        <sz val="8"/>
        <color theme="1"/>
        <rFont val="Tahoma"/>
        <family val="2"/>
      </rPr>
      <t xml:space="preserve">Se realiza reuníon de grupo en la cual se revisa el proceso de vinculación y otros temas pertienentes.
</t>
    </r>
    <r>
      <rPr>
        <b/>
        <sz val="8"/>
        <color theme="1"/>
        <rFont val="Tahoma"/>
        <family val="2"/>
      </rPr>
      <t xml:space="preserve">Analisis OCI: </t>
    </r>
    <r>
      <rPr>
        <sz val="8"/>
        <color theme="1"/>
        <rFont val="Tahoma"/>
        <family val="2"/>
      </rPr>
      <t xml:space="preserve">La acta de reunion remitida por el area no da cuenta en su contenido que se haya tratado la materia concerniente a la actividad de control formulada. Se califica </t>
    </r>
    <r>
      <rPr>
        <b/>
        <sz val="8"/>
        <color theme="1"/>
        <rFont val="Tahoma"/>
        <family val="2"/>
      </rPr>
      <t>"En Proceso"</t>
    </r>
    <r>
      <rPr>
        <sz val="8"/>
        <color theme="1"/>
        <rFont val="Tahoma"/>
        <family val="2"/>
      </rPr>
      <t xml:space="preserve"> y se sugiere verificar que los soportes remitidos den cuenta del cumplimiento material del control establecido. </t>
    </r>
  </si>
  <si>
    <t>Henry Beltrán</t>
  </si>
  <si>
    <r>
      <t xml:space="preserve">Reporte Sistemas: </t>
    </r>
    <r>
      <rPr>
        <sz val="8"/>
        <color theme="1"/>
        <rFont val="Tahoma"/>
        <family val="2"/>
      </rPr>
      <t>Para el periodo del reporte:
Se realizó el  estudio previo con el anexo técnico del proceso contractual: STAR SOLUTION -ROBOT.</t>
    </r>
    <r>
      <rPr>
        <b/>
        <sz val="8"/>
        <color theme="1"/>
        <rFont val="Tahoma"/>
        <family val="2"/>
      </rPr>
      <t xml:space="preserve">
Análisis OCI: </t>
    </r>
    <r>
      <rPr>
        <sz val="8"/>
        <color theme="1"/>
        <rFont val="Tahoma"/>
        <family val="2"/>
      </rPr>
      <t xml:space="preserve">Conforme a las evidencias, se elaboró un estudio previo, donde se incluyó un anexo técnico, para la adquisición de equipos de respaldo y almacenamiento de la información. 
Teniendo en cuenta que durante  la vigencia 2022, el área podría tener la necesidad de adquirir más bienes y/o servicios, por ende la elaboración de estudios previos para su adquisición, la acción se califica como </t>
    </r>
    <r>
      <rPr>
        <b/>
        <sz val="8"/>
        <color theme="1"/>
        <rFont val="Tahoma"/>
        <family val="2"/>
      </rPr>
      <t>"En proceso"</t>
    </r>
  </si>
  <si>
    <r>
      <t xml:space="preserve">Reporte Sistemas: </t>
    </r>
    <r>
      <rPr>
        <sz val="8"/>
        <color theme="1"/>
        <rFont val="Tahoma"/>
        <family val="2"/>
      </rPr>
      <t>Para el periodo del reporte:
Se realizó el proceso de cotización, consulta de bases de datos y análisis de precios históricos los cuales se encuentran en el estudio previo del proceso contractual: STAR SOLUTION -ROBOT</t>
    </r>
    <r>
      <rPr>
        <b/>
        <sz val="8"/>
        <color theme="1"/>
        <rFont val="Tahoma"/>
        <family val="2"/>
      </rPr>
      <t xml:space="preserve">
Análisis OCI: </t>
    </r>
    <r>
      <rPr>
        <sz val="8"/>
        <color theme="1"/>
        <rFont val="Tahoma"/>
        <family val="2"/>
      </rPr>
      <t xml:space="preserve">Conforme a las evidencias, se elaboró un estudio previo, donde se incluyó estudio de mercado,  para la adquisición de equipos de respaldo y almacenamiento de la información. 
Teniendo en cuenta que durante  la vigencia 2022, el área podría tener la necesidad de adquirir más bienes y/o servicios, por ende la elaboración de estudios previos para su adquisición, la acción se califica como </t>
    </r>
    <r>
      <rPr>
        <b/>
        <sz val="8"/>
        <color theme="1"/>
        <rFont val="Tahoma"/>
        <family val="2"/>
      </rPr>
      <t>"En proceso"</t>
    </r>
  </si>
  <si>
    <r>
      <rPr>
        <b/>
        <sz val="8"/>
        <color theme="1"/>
        <rFont val="Tahoma"/>
        <family val="2"/>
      </rPr>
      <t xml:space="preserve">Reporte G. Documental: </t>
    </r>
    <r>
      <rPr>
        <sz val="8"/>
        <color theme="1"/>
        <rFont val="Tahoma"/>
        <family val="2"/>
      </rPr>
      <t xml:space="preserve">Para el primer cuatrimestre del año 2022 se realizaron un total de 240 recibidos y entregados por correo electronico al solcitando, de igual manera se registran en la base de prestamos para su debido control. 
</t>
    </r>
    <r>
      <rPr>
        <b/>
        <sz val="8"/>
        <color theme="1"/>
        <rFont val="Tahoma"/>
        <family val="2"/>
      </rPr>
      <t xml:space="preserve">Análisis OCI: </t>
    </r>
    <r>
      <rPr>
        <sz val="8"/>
        <color theme="1"/>
        <rFont val="Tahoma"/>
        <family val="2"/>
      </rPr>
      <t xml:space="preserve">Se verifican los soportes remitidos por el área evidenciando la base de datos en la que se registra la solicitud de expedientes, de igual manera se remiten los soportes de los correos recibidos de solicitud de expedientes; se recomienda al área verificar la funcionalidad de los documentos remitidos ya que no todos pueden ser visualizados. 
De conformidad con lo anterior, se califica la acción </t>
    </r>
    <r>
      <rPr>
        <b/>
        <sz val="8"/>
        <color theme="1"/>
        <rFont val="Tahoma"/>
        <family val="2"/>
      </rPr>
      <t>"En Proceso"</t>
    </r>
    <r>
      <rPr>
        <sz val="8"/>
        <color theme="1"/>
        <rFont val="Tahoma"/>
        <family val="2"/>
      </rPr>
      <t xml:space="preserve"> y se recomienda dar continuidad con la ejecución de las actividades programadas. De igual manera, es importante que se verifique la redacción del control identificado, de conformidad con los lineamientos establecidos en la "Guía para la administración del riesgo y el diseño de controles en entidades públicas - Versión 5 - Diciembre de 2020".</t>
    </r>
  </si>
  <si>
    <r>
      <t xml:space="preserve">Reporte Servicios Administrativos: </t>
    </r>
    <r>
      <rPr>
        <sz val="8"/>
        <color theme="1"/>
        <rFont val="Tahoma"/>
        <family val="2"/>
      </rPr>
      <t>1. Queda pendiente realizar por parte del contratista los estudios de seguridad para Canal Capital.
2. El pasado 07 de abril se da inició al contrato 140-2022 suscrito con la empresa Amcovit LTDA.</t>
    </r>
    <r>
      <rPr>
        <b/>
        <sz val="8"/>
        <color theme="1"/>
        <rFont val="Tahoma"/>
        <family val="2"/>
      </rPr>
      <t xml:space="preserve">
Análisis OCI: </t>
    </r>
    <r>
      <rPr>
        <sz val="8"/>
        <color theme="1"/>
        <rFont val="Tahoma"/>
        <family val="2"/>
      </rPr>
      <t xml:space="preserve">Se evidencia la minuta contractual con la empresa Amcovit LTDA, donde se especifican las obligaciones que deben cumpli la entidad. Teniendo en cuenta que falta realizar la actividad 1, Se califica como </t>
    </r>
    <r>
      <rPr>
        <b/>
        <sz val="8"/>
        <color theme="1"/>
        <rFont val="Tahoma"/>
        <family val="2"/>
      </rPr>
      <t>"En proceso"</t>
    </r>
  </si>
  <si>
    <r>
      <t xml:space="preserve">Subdirección Financiera: </t>
    </r>
    <r>
      <rPr>
        <sz val="8"/>
        <color theme="1"/>
        <rFont val="Tahoma"/>
        <family val="2"/>
      </rPr>
      <t xml:space="preserve">1.Informe de trámite de cuentas del primer trimestre y 2. No se ha realizado actualiazación del procedimiento AGFF-PD-010 LIQUIDACIÓN ÓRDENES DE PAGO
</t>
    </r>
    <r>
      <rPr>
        <b/>
        <sz val="8"/>
        <color theme="1"/>
        <rFont val="Tahoma"/>
        <family val="2"/>
      </rPr>
      <t xml:space="preserve">
Análisis OCI:</t>
    </r>
    <r>
      <rPr>
        <sz val="8"/>
        <color theme="1"/>
        <rFont val="Tahoma"/>
        <family val="2"/>
      </rPr>
      <t xml:space="preserve"> Se verificó listado en excel - reporte de Ordpago, del primer trimestre de 2022. Se recomienda a la Subdirección tener en cuenta que, el corte de este seguimiento correspondía al primer cuatrimestre de la vigencia, para ajustar las evidencias en el siguiente corte. Según el indicador de la actividad y la fecha de terminación, se califica </t>
    </r>
    <r>
      <rPr>
        <b/>
        <sz val="8"/>
        <color theme="1"/>
        <rFont val="Tahoma"/>
        <family val="2"/>
      </rPr>
      <t>"En Proceso".</t>
    </r>
  </si>
  <si>
    <r>
      <rPr>
        <b/>
        <sz val="8"/>
        <color theme="1"/>
        <rFont val="Arial"/>
        <family val="2"/>
      </rPr>
      <t>Reporte Juridica;</t>
    </r>
    <r>
      <rPr>
        <sz val="8"/>
        <color theme="1"/>
        <rFont val="Arial"/>
        <family val="2"/>
      </rPr>
      <t xml:space="preserve">1. Durante el primer cuatrimestre de 2022, no se adelantó ninguna capacitación del Manual de Contratación de la entidad, el cual está siendo revisado para efectuar una actualización del mismo. 2. Durante el primer cuatrimestre de 2022, se elaboraron  136 contratos de los cuales solamente en 6 contratos no se exigió la constitución de pólizas. 
</t>
    </r>
    <r>
      <rPr>
        <b/>
        <sz val="8"/>
        <color theme="1"/>
        <rFont val="Arial"/>
        <family val="2"/>
      </rPr>
      <t xml:space="preserve">Analisis OCI; </t>
    </r>
    <r>
      <rPr>
        <sz val="8"/>
        <color theme="1"/>
        <rFont val="Arial"/>
        <family val="2"/>
      </rPr>
      <t xml:space="preserve"> Se da cuenta del cumplimiento en el primer cuatrimestre de la segunda actividad. No hay reporte ni soporte de la primera actividad. Por cuenta de  la fecha de culminacion se califica como </t>
    </r>
    <r>
      <rPr>
        <b/>
        <sz val="8"/>
        <color theme="1"/>
        <rFont val="Arial"/>
        <family val="2"/>
      </rPr>
      <t>"En Proceso".</t>
    </r>
  </si>
  <si>
    <r>
      <rPr>
        <b/>
        <sz val="8"/>
        <color theme="1"/>
        <rFont val="Tahoma"/>
        <family val="2"/>
      </rPr>
      <t xml:space="preserve">Reporte At. Ciudadano: </t>
    </r>
    <r>
      <rPr>
        <sz val="8"/>
        <color theme="1"/>
        <rFont val="Tahoma"/>
        <family val="2"/>
      </rPr>
      <t xml:space="preserve">No se han realizado avances frente a esta acción.
</t>
    </r>
    <r>
      <rPr>
        <b/>
        <sz val="8"/>
        <color theme="1"/>
        <rFont val="Tahoma"/>
        <family val="2"/>
      </rPr>
      <t xml:space="preserve">Análisis OCI: </t>
    </r>
    <r>
      <rPr>
        <sz val="8"/>
        <color theme="1"/>
        <rFont val="Tahoma"/>
        <family val="2"/>
      </rPr>
      <t xml:space="preserve">De conformidad con lo formulado en las actividades de control y el reporte del área no se ha ejecutado lo programado en el mapa. Teniendo en cuenta lo anterior, se califica la acción con alerta </t>
    </r>
    <r>
      <rPr>
        <b/>
        <sz val="8"/>
        <color theme="1"/>
        <rFont val="Tahoma"/>
        <family val="2"/>
      </rPr>
      <t>"Sin Iniciar"</t>
    </r>
    <r>
      <rPr>
        <sz val="8"/>
        <color theme="1"/>
        <rFont val="Tahoma"/>
        <family val="2"/>
      </rPr>
      <t xml:space="preserve">, por lo que es importante que se adelante la revisión de la redacción del control identificado con el fin de adelantar las modificaciones de conformidad con la </t>
    </r>
    <r>
      <rPr>
        <i/>
        <sz val="8"/>
        <color theme="1"/>
        <rFont val="Tahoma"/>
        <family val="2"/>
      </rPr>
      <t>"Guía para la administración del riesgo y el diseño de controles en entidades públicas - Versión 5 - Diciembre de 2020"</t>
    </r>
    <r>
      <rPr>
        <sz val="8"/>
        <color theme="1"/>
        <rFont val="Tahoma"/>
        <family val="2"/>
      </rPr>
      <t xml:space="preserve">, así como de las acciones dentro de los plazos establecidos. </t>
    </r>
  </si>
  <si>
    <r>
      <t xml:space="preserve">Reporte OCI: </t>
    </r>
    <r>
      <rPr>
        <sz val="8"/>
        <color theme="1"/>
        <rFont val="Tahoma"/>
        <family val="2"/>
      </rPr>
      <t xml:space="preserve">En el marco del rol de enfoque hacia la prevencion se han venido dando las revisiones y actualizaciones de los distintos documentos de la Oficina de control interno conforme el cronograma establecido.  </t>
    </r>
  </si>
  <si>
    <t>Universo</t>
  </si>
  <si>
    <t>Reportes de información mensual en el SPI 
Reporte de información en el sistema SEGPLAN</t>
  </si>
  <si>
    <r>
      <t xml:space="preserve">Reporte Planeación: </t>
    </r>
    <r>
      <rPr>
        <sz val="8"/>
        <color theme="1"/>
        <rFont val="Tahoma"/>
        <family val="2"/>
      </rPr>
      <t>Durante el segundo cuatrimestre se llevaron a cabo seguimientos a le ejecución de los proyectos de inversión en el aplicativo SPI cuyo insumo contribuye en el reporte de información en el sistema SEGPLAN, con el desarrollo de esta actividad es posible hacer una validación de información lo que permite reducir el riesgos de inconsistencia en los reportes realizados y dejar mayor trazabilidad en la información reportada.</t>
    </r>
    <r>
      <rPr>
        <b/>
        <sz val="8"/>
        <color theme="1"/>
        <rFont val="Tahoma"/>
        <family val="2"/>
      </rPr>
      <t xml:space="preserve">
Análisis OCI: </t>
    </r>
    <r>
      <rPr>
        <sz val="8"/>
        <color theme="1"/>
        <rFont val="Tahoma"/>
        <family val="2"/>
      </rPr>
      <t xml:space="preserve">Conforme a las evidencias, se realizaron durante el segundo cuatrimestre 4 reportes en el aplicativo SPI, para los meses de abril, mayo,  junio, y julio, así como  el respectivo reporte trimestral del aplicativo SEGPLAN. Teniendo en cuenta que se realizarán 5 reportes más para la vigencia 2022 la acción se califica como </t>
    </r>
    <r>
      <rPr>
        <b/>
        <sz val="8"/>
        <color theme="1"/>
        <rFont val="Tahoma"/>
        <family val="2"/>
      </rPr>
      <t>"En proceso"</t>
    </r>
  </si>
  <si>
    <t>Estudios previos y anexos técnicos</t>
  </si>
  <si>
    <r>
      <t xml:space="preserve">Reporte Sistemas: </t>
    </r>
    <r>
      <rPr>
        <sz val="8"/>
        <color theme="1"/>
        <rFont val="Tahoma"/>
        <family val="2"/>
      </rPr>
      <t>Para el periodo del reporte, se realizó lo siguiente:
Se realizó el  estudio previo con el anexo técnico de los procesos contractuales Web Solution y Backup exec.</t>
    </r>
    <r>
      <rPr>
        <b/>
        <sz val="8"/>
        <color theme="1"/>
        <rFont val="Tahoma"/>
        <family val="2"/>
      </rPr>
      <t xml:space="preserve">
Análisis OCI: </t>
    </r>
    <r>
      <rPr>
        <sz val="8"/>
        <color theme="1"/>
        <rFont val="Tahoma"/>
        <family val="2"/>
      </rPr>
      <t xml:space="preserve">Conforme a las evidencias, se elaboraron dos estudios previos, donde se incluyeron los anexos técnicos requeridos para soportar  la contratación de los servicios de mantenimiento correctivo y preventivo  de TI y adquirir el licenciamiento y actualización del sistema de back up de la entidad.
Teniendo en cuenta que durante  la vigencia 2022, el área podría tener la necesidad de adquirir más bienes y/o servicios, por ende la elaboración de estudios previos para su adquisición, la acción se califica como </t>
    </r>
    <r>
      <rPr>
        <b/>
        <sz val="8"/>
        <color theme="1"/>
        <rFont val="Tahoma"/>
        <family val="2"/>
      </rPr>
      <t>"En proceso"</t>
    </r>
  </si>
  <si>
    <t xml:space="preserve">Estudios previos </t>
  </si>
  <si>
    <r>
      <t xml:space="preserve">Reporte Sistemas: </t>
    </r>
    <r>
      <rPr>
        <sz val="8"/>
        <color theme="1"/>
        <rFont val="Tahoma"/>
        <family val="2"/>
      </rPr>
      <t>Para el periodo del reporte, se realizó lo siguiente:
Se realizó el proceso de cotización, consulta de bases de datos y análisis de precios históricos los cuales se encuentran en el estudio previo de los procesos contractuales Web Solution y Backup exec.</t>
    </r>
    <r>
      <rPr>
        <b/>
        <sz val="8"/>
        <color theme="1"/>
        <rFont val="Tahoma"/>
        <family val="2"/>
      </rPr>
      <t xml:space="preserve">
Análisis OCI: </t>
    </r>
    <r>
      <rPr>
        <sz val="8"/>
        <color theme="1"/>
        <rFont val="Tahoma"/>
        <family val="2"/>
      </rPr>
      <t xml:space="preserve">Conforme a las evidencias, en los estudios previos de los dos procesos contractuales celebrados en el periodo por el área de Sistemas se incluyó los valores de referencia históricos de la entidad y del sector.
Teniendo en cuenta que durante  la vigencia 2022, el área podría tener la necesidad de adquirir más bienes y/o servicios, por ende la elaboración de estudios previos para su adquisición, la acción se califica como </t>
    </r>
    <r>
      <rPr>
        <b/>
        <sz val="8"/>
        <color theme="1"/>
        <rFont val="Tahoma"/>
        <family val="2"/>
      </rPr>
      <t>"En proceso"</t>
    </r>
  </si>
  <si>
    <t>Ver Acción No. 1 - Salida del Almacén No. 57</t>
  </si>
  <si>
    <r>
      <t xml:space="preserve">Reporte Servicios Administrativos: </t>
    </r>
    <r>
      <rPr>
        <sz val="8"/>
        <color theme="1"/>
        <rFont val="Tahoma"/>
        <family val="2"/>
      </rPr>
      <t>Durante el mes de agosto de 2022, no se ha realizado tomas físicas de inventarios dado que, se iniciará en el mes de septiembre la gran Toma Física de Inventarios de la vigencia.</t>
    </r>
    <r>
      <rPr>
        <b/>
        <sz val="8"/>
        <color theme="1"/>
        <rFont val="Tahoma"/>
        <family val="2"/>
      </rPr>
      <t xml:space="preserve">
Análisis OCI: </t>
    </r>
    <r>
      <rPr>
        <sz val="8"/>
        <color theme="1"/>
        <rFont val="Tahoma"/>
        <family val="2"/>
      </rPr>
      <t xml:space="preserve">Conforme a lo indicado por el proceso está actividad se realizará en el último cuatrimestre de la vigencia 2022.
Teniendo en cuenta lo anterior, la acción se califica como </t>
    </r>
    <r>
      <rPr>
        <b/>
        <sz val="8"/>
        <color theme="1"/>
        <rFont val="Tahoma"/>
        <family val="2"/>
      </rPr>
      <t xml:space="preserve">"Sin Inciar" </t>
    </r>
    <r>
      <rPr>
        <sz val="8"/>
        <color theme="1"/>
        <rFont val="Tahoma"/>
        <family val="2"/>
      </rPr>
      <t>teniendo en cuenta que se encuentra dentro de las fechas programadas para su ejecución.</t>
    </r>
  </si>
  <si>
    <t>No se remiten soportes para el presente seguimiento.</t>
  </si>
  <si>
    <t>Ver Acción No. 3 - Minuta contractual del contrato No. 140 de 2022 y estudios de segurida</t>
  </si>
  <si>
    <r>
      <t xml:space="preserve">Reporte Servicios Administrativos: </t>
    </r>
    <r>
      <rPr>
        <sz val="8"/>
        <color theme="1"/>
        <rFont val="Tahoma"/>
        <family val="2"/>
      </rPr>
      <t>El pasado 07 de abril, se suscribió el contrato No. 140 de 2022 con la empresa de seguridad Amcovit LTDA. Asi mismo, se realiza la entrega de los correspondientes estudios de seguridad de los 3 puntos de vigilancia instalados (Sede principal Calle 26, Sede calle 69 y Cerro Manjui)</t>
    </r>
    <r>
      <rPr>
        <b/>
        <sz val="8"/>
        <color theme="1"/>
        <rFont val="Tahoma"/>
        <family val="2"/>
      </rPr>
      <t xml:space="preserve">
Análisis OCI: </t>
    </r>
    <r>
      <rPr>
        <sz val="8"/>
        <color theme="1"/>
        <rFont val="Tahoma"/>
        <family val="2"/>
      </rPr>
      <t xml:space="preserve">Conforme a los soportes remitidos se evidencia la entrega de 3 estudios de seguridad  a Capital, por parte de la empresa AMCOVIT LTDA  de los 3 puntos de seguridad que se tiene instalados: La Calle 26, la Casa de la 69 y el cerro Manjuí.
Durante lo que resta de la vigencia se deberá realizar la verificación del cumplimiento de las obligaciones contractuales del contratista, por lo anterior la acción se califica  como </t>
    </r>
    <r>
      <rPr>
        <b/>
        <sz val="8"/>
        <color theme="1"/>
        <rFont val="Tahoma"/>
        <family val="2"/>
      </rPr>
      <t>"En proceso"</t>
    </r>
  </si>
  <si>
    <t>Se adjunta acta firmada de la reunión realizada</t>
  </si>
  <si>
    <t>Se está coordinando lo necesario para realizar las capacitaciones para dar a conocer el nuevo manual de contratación.-</t>
  </si>
  <si>
    <t>1. Ordenes de Pago 
2. Informe de Radicación
3. Informe de Ordenes de pago liquidadas</t>
  </si>
  <si>
    <r>
      <rPr>
        <b/>
        <sz val="8"/>
        <color theme="1"/>
        <rFont val="Tahoma"/>
        <family val="2"/>
      </rPr>
      <t>Subdirección Financiera:</t>
    </r>
    <r>
      <rPr>
        <sz val="8"/>
        <color theme="1"/>
        <rFont val="Tahoma"/>
        <family val="2"/>
      </rPr>
      <t xml:space="preserve"> En área de contabilidad mensualmente realiza las siguientes revisiones:
1. Se genera un informe del Software Ordpago de las ordenes de pago liquidadas donde se evidencia la fecha de radicación y fecha de pago, se realiza un análisis de las cuentas evidenciando el porcentaje que se pago dentro de los 5 primeros días y cuales se cancelaron fuera de este rango sin que supere lo estipulado en los contratos realizados con las personas naturales y personas jurídicas. 
2. En el cierre contable se verifica que todas las cuentas que fueron cargadas en el formulario del Drive para su respectivo tramité de pago se les haya asignado el número de radicación y Orden de pago (OP) en el sistema Ordpago. 
3. En el cierre contable se verifican que todas las cuentas que fueron radicadas en el sistema Orpago hayan sido liquidadas y planilladas. 
</t>
    </r>
    <r>
      <rPr>
        <b/>
        <sz val="8"/>
        <color theme="1"/>
        <rFont val="Tahoma"/>
        <family val="2"/>
      </rPr>
      <t xml:space="preserve">
Análisis OCI: </t>
    </r>
    <r>
      <rPr>
        <sz val="8"/>
        <color theme="1"/>
        <rFont val="Tahoma"/>
        <family val="2"/>
      </rPr>
      <t>Se verificó listado en excel - reporte de Ordpago, para los dos cuatrimestres transcurridos de 2022. Según el indicador de la actividad y la fecha de terminación, se califica "En Proceso".</t>
    </r>
  </si>
  <si>
    <t xml:space="preserve">
1. Dos Procedimientos actualizados 
2. Conciliaciones activos fijos, cartera, bienes consumo y bancarias de mayo a julio 2022
3. Informes de Gestión mayo a julio 2022</t>
  </si>
  <si>
    <r>
      <t xml:space="preserve">Subdirección Financiera: 
</t>
    </r>
    <r>
      <rPr>
        <sz val="8"/>
        <color theme="1"/>
        <rFont val="Tahoma"/>
        <family val="2"/>
      </rPr>
      <t xml:space="preserve">1. En el mes de agosto fueron actualizados los siguientes Procedimientos:
1.1 AGFF-CO-PD-001  ESTADOS FINANCIEROS
1.2 AGFF-PD-010 LIQUIDACIÓN ÓRDENES DE PAGO
2. Se adjuntan conciliaciones de mayo a julio de: 
2.1 Activos Fijos
2.2 Cartera
2.3 Consumo
2.4 Conciliaciones Bancarias 
Nota: Se informa que esta en proceso de elaboración las conciliaciones del mes de agosto de 2022.
3. Mensualmente la subdireción financiera genera un Informe de Gestión de todas las áreas, se adjuntan informes de mayo a julio. 
Nota: El informe de gestión del mes de agosto no se ha generado dado que las área de Contabilidad, Facturación y Cartera, Tesorería y Presupuesto se encuentran en proceso de conciliación y revisión de información. 
</t>
    </r>
    <r>
      <rPr>
        <b/>
        <sz val="8"/>
        <color theme="1"/>
        <rFont val="Tahoma"/>
        <family val="2"/>
      </rPr>
      <t>Análisis OCI:</t>
    </r>
    <r>
      <rPr>
        <sz val="8"/>
        <color theme="1"/>
        <rFont val="Tahoma"/>
        <family val="2"/>
      </rPr>
      <t xml:space="preserve"> Se verificaron soportes reportados, para el periodo mayo a julio 2022. Se recomienda a la Subdirección tener en cuenta que, el corte de este seguimiento correspondía al segundo cuatrimestre de la vigencia, para ajustar las evidencias en el siguiente corte. Según el indicador de la actividad y la fecha de terminación, se califica </t>
    </r>
    <r>
      <rPr>
        <b/>
        <sz val="8"/>
        <color theme="1"/>
        <rFont val="Tahoma"/>
        <family val="2"/>
      </rPr>
      <t>"En Proceso".</t>
    </r>
  </si>
  <si>
    <t>1. Acta en la que el Director Operativo aprueba la parrilla (mayo, junio, julio y agosto)
2. Correos electrónicos con la continuidad diaria de emisión.
3. Bitácoras diarias de seguimiento a la emisión.</t>
  </si>
  <si>
    <r>
      <t xml:space="preserve">Programación: </t>
    </r>
    <r>
      <rPr>
        <sz val="8"/>
        <color theme="1"/>
        <rFont val="Tahoma"/>
        <family val="2"/>
      </rPr>
      <t xml:space="preserve">Se realizaron las actividades de control conforme se establecieron en el mapa de riesgos de corrupción para la vigencia, asi mismo se encuentra soporte de cada una de ellas.
</t>
    </r>
    <r>
      <rPr>
        <b/>
        <sz val="8"/>
        <color theme="1"/>
        <rFont val="Tahoma"/>
        <family val="2"/>
      </rPr>
      <t xml:space="preserve">
Análisis OCI:</t>
    </r>
    <r>
      <rPr>
        <sz val="8"/>
        <color theme="1"/>
        <rFont val="Tahoma"/>
        <family val="2"/>
      </rPr>
      <t xml:space="preserve"> Se verificaron 4 actas de aprobación de parrilla (correspondientes a las realizadas para los meses de mayo, junio, julio y agosto). Así mismo se evidenciaron los correos electrónicos diarios de continuidad de la emisión del segundo cuatrimestre y las bitácoras diarias del personal del master de emisión de 3 meses del segundo cuatrimestre: mayo, junio y julio 2022; se recomienda a la Coordinación tener en cuenta que, el corte de este seguimiento correspondía al segundo cuatrimestre de la vigencia (hasta agosto), para ajustar las evidencias de las bitácoras del máster, en el siguiente corte. De acuerdo con el indicador de la actividad y la fecha de terminación, se califica </t>
    </r>
    <r>
      <rPr>
        <b/>
        <sz val="8"/>
        <color theme="1"/>
        <rFont val="Tahoma"/>
        <family val="2"/>
      </rPr>
      <t>"En Proceso".</t>
    </r>
  </si>
  <si>
    <t xml:space="preserve">1. Documento que describe los soportes de las reuniones realizadas
</t>
  </si>
  <si>
    <r>
      <t xml:space="preserve">Comercialización: </t>
    </r>
    <r>
      <rPr>
        <sz val="8"/>
        <color theme="1"/>
        <rFont val="Tahoma"/>
        <family val="2"/>
      </rPr>
      <t>Durante los meses de mayo, junio, julio y agosto de 2022 se han realizado las reuniones de tráfico en cada uno de los equipos y se cuenta con el soporte de las mismas en las siguientes herramientas: 
1. MCOM-FT-019 SEGUIMIENTO A LA GESTION COMERCIAL Y MERCADEO y 
2. Informe ejecutivo de las actividades de proyectos estrategicos, espacio en el que participa la Gerente de Capital. 
A</t>
    </r>
    <r>
      <rPr>
        <b/>
        <sz val="8"/>
        <color theme="1"/>
        <rFont val="Tahoma"/>
        <family val="2"/>
      </rPr>
      <t>nálisis OCI:</t>
    </r>
    <r>
      <rPr>
        <sz val="8"/>
        <color theme="1"/>
        <rFont val="Tahoma"/>
        <family val="2"/>
      </rPr>
      <t xml:space="preserve"> Se evidenciaron soportes de las reuniones de tráfico, de acuerdo con el reporte de avance realizado por el proceso de Comercialización. Se observó consolidación de la información en documento Gestión de riesgos, con los respectivos enlaces a las herramientas de seguimiento para los meses de este segundo cuatrimestre. Según indicador de la actividad y  fecha de terminación, se califica </t>
    </r>
    <r>
      <rPr>
        <b/>
        <sz val="8"/>
        <color theme="1"/>
        <rFont val="Tahoma"/>
        <family val="2"/>
      </rPr>
      <t>"En Proceso".</t>
    </r>
  </si>
  <si>
    <t>SEGUNDO SEGUIMIENTO 2022</t>
  </si>
  <si>
    <t>Soporte del avance del control, información consolidada en el documento cargado en la carpeta dispuesta por control interno</t>
  </si>
  <si>
    <t>"Código_MECN-RC-001: https://drive.google.com/drive/folders/1iYZpSseKRaKcnNBmPTt7dznKl2V_1Uiy"</t>
  </si>
  <si>
    <t>1. Consolidado de prestamos mayo, junio,julio,agosto
2. Base Prestamos</t>
  </si>
  <si>
    <r>
      <rPr>
        <b/>
        <sz val="8"/>
        <color theme="1"/>
        <rFont val="Tahoma"/>
        <family val="2"/>
      </rPr>
      <t>Reporte C. Técnica</t>
    </r>
    <r>
      <rPr>
        <sz val="8"/>
        <color theme="1"/>
        <rFont val="Tahoma"/>
        <family val="2"/>
      </rPr>
      <t xml:space="preserve">: Durante el segundo cuatrimestre del año 2022 la coordinacion adelanto un (1) proceso de contratacion para el cual se realizó estudio de mercado.  1. Cto 196-2022 - Empresa de Telecomunicaciones de Bogotá ETB. Una vez revisada la documentacion precontractual del Contrato 119-2022 FERRETERIA LA ESCUADRA LTDA, se evidencia que el cuadro comparativo, esta dentro de los estudios previos, literal 2.3 COTIZACIONES, no hay un archivo independependiente que contenga esta información.
</t>
    </r>
    <r>
      <rPr>
        <b/>
        <sz val="8"/>
        <color theme="1"/>
        <rFont val="Tahoma"/>
        <family val="2"/>
      </rPr>
      <t xml:space="preserve">Análisis OCI: </t>
    </r>
    <r>
      <rPr>
        <sz val="8"/>
        <color theme="1"/>
        <rFont val="Tahoma"/>
        <family val="2"/>
      </rPr>
      <t xml:space="preserve">Verificados los soportes remitidos en materia de contratación con ETB en el marco del contrato 196-2022 se evidencia la carpeta de estudio de mercado en la que se encuentra el anexo técnico, invitación a cotizar y cuadro comparativo entre ETB y Colombia Compra Eficiente, al igual que el listado de documentos para contratar, dándo cumplimiento a lo formulado en las acciones de control y control identificado para mitigación del riesgo. Lo referente al contrato 119-2022 se verifica en el soporte suministrado. 
Teniendo en cuenta lo anterior, así como las fechas de ejecución de la actividad se califica la acción </t>
    </r>
    <r>
      <rPr>
        <b/>
        <sz val="8"/>
        <color theme="1"/>
        <rFont val="Tahoma"/>
        <family val="2"/>
      </rPr>
      <t xml:space="preserve">"En Proceso" </t>
    </r>
    <r>
      <rPr>
        <sz val="8"/>
        <color theme="1"/>
        <rFont val="Tahoma"/>
        <family val="2"/>
      </rPr>
      <t>y se reitera la recomendación de adelantar la verificación de la redacción del control teniendo en cuenta lo indicado en la "</t>
    </r>
    <r>
      <rPr>
        <i/>
        <sz val="8"/>
        <color theme="1"/>
        <rFont val="Tahoma"/>
        <family val="2"/>
      </rPr>
      <t>Guía para la administración del riesgo y el diseño de controles en entidades públicas - Versión 5 - Diciembre de 2020".</t>
    </r>
  </si>
  <si>
    <r>
      <t xml:space="preserve">Reporte Producción: </t>
    </r>
    <r>
      <rPr>
        <sz val="8"/>
        <color theme="1"/>
        <rFont val="Tahoma"/>
        <family val="2"/>
      </rPr>
      <t xml:space="preserve">Se ha continuado el desarrollo del control conforme la etapa de contratación correspondiente, el control se ha realizado sin anomalias.
</t>
    </r>
    <r>
      <rPr>
        <b/>
        <sz val="8"/>
        <color theme="1"/>
        <rFont val="Tahoma"/>
        <family val="2"/>
      </rPr>
      <t xml:space="preserve">Análisis OCI: </t>
    </r>
    <r>
      <rPr>
        <sz val="8"/>
        <color theme="1"/>
        <rFont val="Tahoma"/>
        <family val="2"/>
      </rPr>
      <t xml:space="preserve">Se realiza la verificación de los soportes remitidos por el área sobre el cual se verificó el enlace de la convocatoria pública 002-2022 en SECOP II en el que se evidencia la trazabilidad de publicación de información precontractual, de igual manera se verificó el enlace del contrato de transporte, en el que se evidencia el estudio previo, estudio de mercado, CDP, acta inicio y CRP, y dado que a la fecha no se han adelantado pagos no se verifica lo indicado en el control. Teniendo en cuenta la fecha de ejecución de las acciones formuladas se mantiene la calificación de la actividad </t>
    </r>
    <r>
      <rPr>
        <b/>
        <sz val="8"/>
        <color theme="1"/>
        <rFont val="Tahoma"/>
        <family val="2"/>
      </rPr>
      <t xml:space="preserve">"En Proceso" </t>
    </r>
    <r>
      <rPr>
        <sz val="8"/>
        <color theme="1"/>
        <rFont val="Tahoma"/>
        <family val="2"/>
      </rPr>
      <t>y se reitera la recomendación de adelantar la verificación de la redacción del control teniendo en cuenta lo indicado en la</t>
    </r>
    <r>
      <rPr>
        <i/>
        <sz val="8"/>
        <color theme="1"/>
        <rFont val="Tahoma"/>
        <family val="2"/>
      </rPr>
      <t xml:space="preserve"> "Guía para la administración del riesgo y el diseño de controles en entidades públicas - Versión 5 - Diciembre de 2020".</t>
    </r>
  </si>
  <si>
    <r>
      <t xml:space="preserve">Reporte G. Documental: </t>
    </r>
    <r>
      <rPr>
        <sz val="8"/>
        <color theme="1"/>
        <rFont val="Tahoma"/>
        <family val="2"/>
      </rPr>
      <t xml:space="preserve">Para el segundo cuatrimestre se realizaron un total de 125 prestamos documentales se envian digitalmente bajo correo electronico.
</t>
    </r>
    <r>
      <rPr>
        <b/>
        <sz val="8"/>
        <color theme="1"/>
        <rFont val="Tahoma"/>
        <family val="2"/>
      </rPr>
      <t xml:space="preserve">Análisis OCI: </t>
    </r>
    <r>
      <rPr>
        <sz val="8"/>
        <color theme="1"/>
        <rFont val="Tahoma"/>
        <family val="2"/>
      </rPr>
      <t xml:space="preserve">Se procede a la verificación de los soportes remitidos evidenciando la copia de la base de datos de préstamos de expedientes; sin embargo, no fue posible verificar la correspondencia entre la base y los correos de solicitud y repsuesta dado que los archivos cargados presentan un error de apertura. Teniendo en cuenta lo anterior, se mantiene la calificación </t>
    </r>
    <r>
      <rPr>
        <b/>
        <sz val="8"/>
        <color theme="1"/>
        <rFont val="Tahoma"/>
        <family val="2"/>
      </rPr>
      <t>"En Proceso"</t>
    </r>
    <r>
      <rPr>
        <sz val="8"/>
        <color theme="1"/>
        <rFont val="Tahoma"/>
        <family val="2"/>
      </rPr>
      <t xml:space="preserve"> y se recomienda al área realizar la verificación de cargue de soportes con el fin de proceder a la evaluación de estos. Adicionalmente, se reitera la recomendación de adelantar la verificación de la redacción del control teniendo en cuenta lo indicado en la</t>
    </r>
    <r>
      <rPr>
        <i/>
        <sz val="8"/>
        <color theme="1"/>
        <rFont val="Tahoma"/>
        <family val="2"/>
      </rPr>
      <t xml:space="preserve"> "Guía para la administración del riesgo y el diseño de controles en entidades públicas - Versión 5 - Diciembre de 2020".</t>
    </r>
  </si>
  <si>
    <t>1. Correo de socialización</t>
  </si>
  <si>
    <t>Correo de revisión de documentos Oficina de Contorl Interno</t>
  </si>
  <si>
    <r>
      <t xml:space="preserve">Análisis OCI: </t>
    </r>
    <r>
      <rPr>
        <sz val="8"/>
        <color theme="1"/>
        <rFont val="Tahoma"/>
        <family val="2"/>
      </rPr>
      <t xml:space="preserve">Se adelantó la remisión de los documentos Estatuto de auditoría, Manual de auditoría y Código de ética del auditor para comentarios del equipo de la Oficina de Control Interno durante julio de 2022. De igual manera se adelantó la suscripción de los compromisos éticos durante julio de 2022 y se remitieron al Jefe de la Oficina de Control Interno para su remisión al expediente. Teniendo en cuenta lo anterior, se califica la acción </t>
    </r>
    <r>
      <rPr>
        <b/>
        <sz val="8"/>
        <color theme="1"/>
        <rFont val="Tahoma"/>
        <family val="2"/>
      </rPr>
      <t>"En Proceso"</t>
    </r>
    <r>
      <rPr>
        <sz val="8"/>
        <color theme="1"/>
        <rFont val="Tahoma"/>
        <family val="2"/>
      </rPr>
      <t>.</t>
    </r>
  </si>
  <si>
    <t>Plan de fomento 2022</t>
  </si>
  <si>
    <r>
      <t xml:space="preserve">Análisis OCI: </t>
    </r>
    <r>
      <rPr>
        <sz val="8"/>
        <color theme="1"/>
        <rFont val="Tahoma"/>
        <family val="2"/>
      </rPr>
      <t xml:space="preserve">Se realiza el seguimiento mensual del plan de fomento durante las reuniones de equipo de la Oficina de Control Interno, el cual se consigna en la herramienta con el cambio de estado de las actividades y se recopilan los soportes en el archivo de gestión. Teniendo en cuenta lo anterior, así como las fechas de ejecución de la actividad se califica </t>
    </r>
    <r>
      <rPr>
        <b/>
        <sz val="8"/>
        <color theme="1"/>
        <rFont val="Tahoma"/>
        <family val="2"/>
      </rPr>
      <t>"En Proceso"</t>
    </r>
    <r>
      <rPr>
        <sz val="8"/>
        <color theme="1"/>
        <rFont val="Tahoma"/>
        <family val="2"/>
      </rPr>
      <t xml:space="preserve">. </t>
    </r>
  </si>
  <si>
    <t>Pendientes Keep Oficina Control Interno</t>
  </si>
  <si>
    <r>
      <t xml:space="preserve">Reporte OCI: </t>
    </r>
    <r>
      <rPr>
        <sz val="8"/>
        <color theme="1"/>
        <rFont val="Tahoma"/>
        <family val="2"/>
      </rPr>
      <t xml:space="preserve">En el marco del rol de enfoque hacia la prevencion se han venido dando las revisiones y actualizaciones de los distintos documentos de la Oficina de control interno conforme el cronograma establecido, y cuyo seguimiento se adelanta en las reuniones de la Oficina de Control Interno, así como en la herramienta Google Keep. Teniendo en cuenta lo anterior, así como las fechas de ejecución de la actividad la acción se mantiene </t>
    </r>
    <r>
      <rPr>
        <b/>
        <sz val="8"/>
        <color theme="1"/>
        <rFont val="Tahoma"/>
        <family val="2"/>
      </rPr>
      <t>"En Proceso".</t>
    </r>
  </si>
  <si>
    <r>
      <t xml:space="preserve">Reporte Servicios Administrativos: </t>
    </r>
    <r>
      <rPr>
        <sz val="8"/>
        <color theme="1"/>
        <rFont val="Tahoma"/>
        <family val="2"/>
      </rPr>
      <t>Durante el mes de agosto, la entidad realizó la adquisición de una licencia de Propiedad, Planta y Equipo y se remite la correspondiente Salida del Almacén que dá cuenta de la entrega realizada.</t>
    </r>
    <r>
      <rPr>
        <b/>
        <sz val="8"/>
        <color theme="1"/>
        <rFont val="Tahoma"/>
        <family val="2"/>
      </rPr>
      <t xml:space="preserve">
Análisis OCI: </t>
    </r>
    <r>
      <rPr>
        <sz val="8"/>
        <color theme="1"/>
        <rFont val="Tahoma"/>
        <family val="2"/>
      </rPr>
      <t xml:space="preserve">Conforme a las evidencias, durante el perdiodo del reporte se presentó la salida de una licencia del almacén, a la cual se le realizó su respectivo documento de salida de almacén en el formato AGRI-SA-FT-045 conforme lo indica el Procedimiento de salidas de elementos del Almacén.
Teniendo en cuenta que durante  la vigencia 2022 y 2023 conforme a las fechas propuestas, el área realizará salidas de elementos del almacén, la acción se califica como </t>
    </r>
    <r>
      <rPr>
        <b/>
        <sz val="8"/>
        <color theme="1"/>
        <rFont val="Tahoma"/>
        <family val="2"/>
      </rPr>
      <t>"En proceso"</t>
    </r>
  </si>
  <si>
    <r>
      <rPr>
        <b/>
        <sz val="8"/>
        <color theme="1"/>
        <rFont val="Tahoma"/>
        <family val="2"/>
      </rPr>
      <t xml:space="preserve">Reporte Juridica: </t>
    </r>
    <r>
      <rPr>
        <sz val="8"/>
        <color theme="1"/>
        <rFont val="Tahoma"/>
        <family val="2"/>
      </rPr>
      <t xml:space="preserve">Durante el segundo cuatrimestre de 2022 no se ha adelantado aún la capacitación del nuevo manual de contratación, el cual fue adoptado mediante Resolución No. 125 del 27 de julio de 2022. En todo caso, se está adelantando las actividades previas para realizar tal actividad. 
</t>
    </r>
    <r>
      <rPr>
        <b/>
        <sz val="8"/>
        <color theme="1"/>
        <rFont val="Tahoma"/>
        <family val="2"/>
      </rPr>
      <t xml:space="preserve">Analisis OCI: </t>
    </r>
    <r>
      <rPr>
        <sz val="8"/>
        <color theme="1"/>
        <rFont val="Tahoma"/>
        <family val="2"/>
      </rPr>
      <t>En atencion al reporte se califica -</t>
    </r>
    <r>
      <rPr>
        <b/>
        <sz val="8"/>
        <color theme="1"/>
        <rFont val="Tahoma"/>
        <family val="2"/>
      </rPr>
      <t xml:space="preserve">en proceso-. </t>
    </r>
    <r>
      <rPr>
        <sz val="8"/>
        <color theme="1"/>
        <rFont val="Tahoma"/>
        <family val="2"/>
      </rPr>
      <t xml:space="preserve">Se avisa al area que para el reporte de la accion formulada se requiere que los soportes den cuenta del contenido de la capacitación de manera que se pueda corroborar la conexidad con el riesgo identificado. </t>
    </r>
  </si>
  <si>
    <r>
      <t xml:space="preserve">Reporte At. Ciudadano: </t>
    </r>
    <r>
      <rPr>
        <sz val="8"/>
        <color theme="1"/>
        <rFont val="Tahoma"/>
        <family val="2"/>
      </rPr>
      <t xml:space="preserve">Se emitió en el mes de mayo una comunicación socializando el debido cumplimiento del procedimiento establecido AAUT-PD-001 ATENCIÓN Y RESPUESTA A REQUERIMIENTOS DE LA CIUDADANIA, específicamente del punto de control de la actividad tres.
</t>
    </r>
    <r>
      <rPr>
        <b/>
        <sz val="8"/>
        <color theme="1"/>
        <rFont val="Tahoma"/>
        <family val="2"/>
      </rPr>
      <t xml:space="preserve">Análisis OCI: </t>
    </r>
    <r>
      <rPr>
        <sz val="8"/>
        <color theme="1"/>
        <rFont val="Tahoma"/>
        <family val="2"/>
      </rPr>
      <t xml:space="preserve">Teniendo en cuenta lo remitido por el área se evidencia el correo electrónico remitido el 18 de mayo de 2022 respecto a la socialización de lo establecido en materia de cumplimiento del procedimiento AAUT-PD-001; sin embargo, es importante que se fortalezca dicho comunicado con la remisión de la ruta de publicación en la intranet para consulta de este. Teniendo en cuenta lo anterior, se califica la actividad </t>
    </r>
    <r>
      <rPr>
        <b/>
        <sz val="8"/>
        <color theme="1"/>
        <rFont val="Tahoma"/>
        <family val="2"/>
      </rPr>
      <t>"En Proceso"</t>
    </r>
    <r>
      <rPr>
        <sz val="8"/>
        <color theme="1"/>
        <rFont val="Tahoma"/>
        <family val="2"/>
      </rPr>
      <t xml:space="preserve"> y se reitera la recomendación de adelantar la verificación de la redacción del control teniendo en cuenta lo indicado en la</t>
    </r>
    <r>
      <rPr>
        <i/>
        <sz val="8"/>
        <color theme="1"/>
        <rFont val="Tahoma"/>
        <family val="2"/>
      </rPr>
      <t xml:space="preserve"> "Guía para la administración del riesgo y el diseño de controles en entidades públicas - Versión 5 - Diciembre de 2020".</t>
    </r>
  </si>
  <si>
    <r>
      <t xml:space="preserve">Análisis OCI: </t>
    </r>
    <r>
      <rPr>
        <sz val="8"/>
        <color theme="1"/>
        <rFont val="Tahoma"/>
        <family val="2"/>
      </rPr>
      <t xml:space="preserve">Para el presente seguimiento el área no adelanta reporte de soportes y avances de cumplimiento de las actividades de control, por lo que la acción se califica con alerta </t>
    </r>
    <r>
      <rPr>
        <b/>
        <sz val="8"/>
        <color theme="1"/>
        <rFont val="Tahoma"/>
        <family val="2"/>
      </rPr>
      <t xml:space="preserve">"Sin Iniciar". </t>
    </r>
    <r>
      <rPr>
        <sz val="8"/>
        <color theme="1"/>
        <rFont val="Tahoma"/>
        <family val="2"/>
      </rPr>
      <t>De igual manera, se reitera la recomendación de adelantar la verificación de la redacción del control teniendo en cuenta lo indicado en la</t>
    </r>
    <r>
      <rPr>
        <i/>
        <sz val="8"/>
        <color theme="1"/>
        <rFont val="Tahoma"/>
        <family val="2"/>
      </rPr>
      <t xml:space="preserve"> "Guía para la administración del riesgo y el diseño de controles en entidades públicas - Versión 5 - Diciembre de 2020".</t>
    </r>
  </si>
  <si>
    <r>
      <rPr>
        <b/>
        <sz val="8"/>
        <color theme="1"/>
        <rFont val="Tahoma"/>
        <family val="2"/>
      </rPr>
      <t xml:space="preserve">Rerporte Recursos humanos: </t>
    </r>
    <r>
      <rPr>
        <sz val="8"/>
        <color theme="1"/>
        <rFont val="Tahoma"/>
        <family val="2"/>
      </rPr>
      <t xml:space="preserve">El día 18 de agosto se realiza una reunión con parte del equipo de Recursos humanos donde se tratan temas contractuales que relaciono a continuación:                                      
Una vez analizado el impacto del riesgo identificado en el mapa de riesgo de corrupción y la descripción del control propuesto, se realiza reunión para verificar que los ingresos que se realizaron correspondientes a :
*José Miguel Ayala Duran - Profesional Especializado Técnica ( Julio 5/2022)
*Andrea Paola Sánchez García - Secretaria General ( A partir del 1 de agosto de 2022)
*Uriel de Jesús Bayona Chona - Subdirector Administrativo ( Agosto 8 de 2022)                                     
Se hayan realizado bajo los requisitos establecidos en el manual de funciones citados en la Resolución 12 de 2022. Para
los tres ingresos se diligenció el formato AGTH-FT-036 "VERIFICACIÓN DEL CUMPLIMIENTO DEL PERFIL DEL CARGO" en los cuales se certifica por parte de Recursos Humanos que una vez revisados los diplomas y certificados laborales 
los servidores citados anteriormente cumplieron con los requisitos exigidos dentro del manual de funciones para suscribir  su vinculación con la entidad. Estos soportes se encuentran dentro de las carpetas digitales de cada uno de los servidores. Adicional se revisó que sus antecedentes y demás documentos exigidos para el ingreso estuvieran completos 
y sin ninguna observación .
Se dejan agendadas dos reuniones, una en febrero y otra en agosto de 2023 para volver hacer seguimiento al riesgo.
</t>
    </r>
    <r>
      <rPr>
        <b/>
        <sz val="8"/>
        <color theme="1"/>
        <rFont val="Tahoma"/>
        <family val="2"/>
      </rPr>
      <t xml:space="preserve">Analisis OCI: </t>
    </r>
    <r>
      <rPr>
        <sz val="8"/>
        <color theme="1"/>
        <rFont val="Tahoma"/>
        <family val="2"/>
      </rPr>
      <t>El soporte remitdo da cuenta de lo reportado por el area. En el acta de reunion se tratan las vinculaciones en modalidad de contrato de trabajo para el cargo PROFESIONAL ESPECIALIZADO TECNICA y para la modalidad de nombramiento para los cargos de libre nombramiento y remocion de SECRETARIA GENERAL y SUBDIRECTOR ADMINISTRATIVO. Teniento en cuenta que durante lo que resta de la vigencia se pueden llevar a cabo nuevas vinculaciones se califica</t>
    </r>
    <r>
      <rPr>
        <b/>
        <sz val="8"/>
        <color theme="1"/>
        <rFont val="Tahoma"/>
        <family val="2"/>
      </rPr>
      <t xml:space="preserve"> -En Proceso- </t>
    </r>
    <r>
      <rPr>
        <sz val="8"/>
        <color theme="1"/>
        <rFont val="Tahoma"/>
        <family val="2"/>
      </rPr>
      <t>y se recomienda continuar con el análisis que permitan determinar mejoras en el proceso de ingreso de personal.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</si>
</sst>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 #,##0.00_-;\-&quot;$&quot;\ * #,##0.00_-;_-&quot;$&quot;\ * &quot;-&quot;??_-;_-@_-"/>
    <numFmt numFmtId="164" formatCode="0.0%"/>
  </numFmts>
  <fonts count="34" x14ac:knownFonts="1">
    <font>
      <sz val="11"/>
      <color theme="1"/>
      <name val="Calibri"/>
      <family val="2"/>
      <scheme val="minor"/>
    </font>
    <font>
      <b/>
      <sz val="11"/>
      <color theme="1"/>
      <name val="Calibri"/>
      <family val="2"/>
      <scheme val="minor"/>
    </font>
    <font>
      <sz val="10"/>
      <name val="Arial"/>
      <family val="2"/>
    </font>
    <font>
      <i/>
      <sz val="10"/>
      <name val="Arial"/>
      <family val="2"/>
    </font>
    <font>
      <b/>
      <sz val="10"/>
      <name val="Arial"/>
      <family val="2"/>
    </font>
    <font>
      <b/>
      <sz val="11"/>
      <name val="Arial"/>
      <family val="2"/>
    </font>
    <font>
      <sz val="11"/>
      <name val="Arial"/>
      <family val="2"/>
    </font>
    <font>
      <sz val="10"/>
      <name val="Arial"/>
      <family val="2"/>
    </font>
    <font>
      <sz val="10"/>
      <color theme="1"/>
      <name val="Arial"/>
      <family val="2"/>
    </font>
    <font>
      <sz val="9"/>
      <color theme="1"/>
      <name val="Arial"/>
      <family val="2"/>
    </font>
    <font>
      <b/>
      <sz val="10"/>
      <color theme="1"/>
      <name val="Arial"/>
      <family val="2"/>
    </font>
    <font>
      <sz val="11"/>
      <color theme="1"/>
      <name val="Calibri"/>
      <family val="2"/>
      <scheme val="minor"/>
    </font>
    <font>
      <sz val="10"/>
      <name val="Arial Narrow"/>
      <family val="2"/>
    </font>
    <font>
      <sz val="10"/>
      <name val="Arial Narrow"/>
      <family val="2"/>
      <charset val="1"/>
    </font>
    <font>
      <sz val="8"/>
      <name val="Calibri"/>
      <family val="2"/>
      <scheme val="minor"/>
    </font>
    <font>
      <sz val="10"/>
      <color theme="1"/>
      <name val="Arial Narrow"/>
      <family val="2"/>
    </font>
    <font>
      <b/>
      <sz val="9"/>
      <color rgb="FF000000"/>
      <name val="Arial"/>
      <family val="2"/>
    </font>
    <font>
      <sz val="9"/>
      <color theme="1"/>
      <name val="Symbol"/>
      <family val="1"/>
      <charset val="2"/>
    </font>
    <font>
      <sz val="9"/>
      <color rgb="FF000000"/>
      <name val="Arial"/>
      <family val="2"/>
    </font>
    <font>
      <sz val="11"/>
      <color theme="1"/>
      <name val="Tahoma"/>
      <family val="2"/>
    </font>
    <font>
      <b/>
      <sz val="11"/>
      <color theme="1"/>
      <name val="Tahoma"/>
      <family val="2"/>
    </font>
    <font>
      <b/>
      <sz val="10"/>
      <color theme="1"/>
      <name val="Tahoma"/>
      <family val="2"/>
    </font>
    <font>
      <b/>
      <sz val="9"/>
      <color theme="1"/>
      <name val="Tahoma"/>
      <family val="2"/>
    </font>
    <font>
      <sz val="10"/>
      <color theme="1"/>
      <name val="Tahoma"/>
      <family val="2"/>
    </font>
    <font>
      <b/>
      <sz val="8"/>
      <name val="Tahoma"/>
      <family val="2"/>
    </font>
    <font>
      <sz val="8"/>
      <color theme="1"/>
      <name val="Tahoma"/>
      <family val="2"/>
    </font>
    <font>
      <sz val="8"/>
      <name val="Tahoma"/>
      <family val="2"/>
    </font>
    <font>
      <b/>
      <sz val="9"/>
      <color theme="0"/>
      <name val="Tahoma"/>
      <family val="2"/>
    </font>
    <font>
      <b/>
      <sz val="8"/>
      <color theme="1"/>
      <name val="Tahoma"/>
      <family val="2"/>
    </font>
    <font>
      <b/>
      <sz val="10"/>
      <color theme="0"/>
      <name val="Tahoma"/>
      <family val="2"/>
    </font>
    <font>
      <i/>
      <sz val="8"/>
      <color theme="1"/>
      <name val="Tahoma"/>
      <family val="2"/>
    </font>
    <font>
      <sz val="8"/>
      <color theme="1"/>
      <name val="Arial"/>
      <family val="2"/>
    </font>
    <font>
      <b/>
      <sz val="8"/>
      <color theme="1"/>
      <name val="Arial"/>
      <family val="2"/>
    </font>
    <font>
      <sz val="8"/>
      <color rgb="FF000000"/>
      <name val="Tahoma"/>
      <family val="2"/>
    </font>
  </fonts>
  <fills count="22">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BFBFBF"/>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bgColor indexed="64"/>
      </patternFill>
    </fill>
    <fill>
      <patternFill patternType="solid">
        <fgColor theme="9"/>
        <bgColor indexed="64"/>
      </patternFill>
    </fill>
    <fill>
      <patternFill patternType="solid">
        <fgColor theme="9" tint="0.79998168889431442"/>
        <bgColor indexed="64"/>
      </patternFill>
    </fill>
    <fill>
      <patternFill patternType="solid">
        <fgColor rgb="FF002060"/>
        <bgColor indexed="64"/>
      </patternFill>
    </fill>
    <fill>
      <patternFill patternType="solid">
        <fgColor theme="4" tint="0.79998168889431442"/>
        <bgColor indexed="64"/>
      </patternFill>
    </fill>
    <fill>
      <patternFill patternType="solid">
        <fgColor theme="6" tint="-0.499984740745262"/>
        <bgColor indexed="64"/>
      </patternFill>
    </fill>
    <fill>
      <patternFill patternType="solid">
        <fgColor theme="0" tint="-4.9989318521683403E-2"/>
        <bgColor indexed="64"/>
      </patternFill>
    </fill>
  </fills>
  <borders count="69">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s>
  <cellStyleXfs count="8">
    <xf numFmtId="0" fontId="0" fillId="0" borderId="0"/>
    <xf numFmtId="0" fontId="2" fillId="0" borderId="0"/>
    <xf numFmtId="0" fontId="7" fillId="0" borderId="0"/>
    <xf numFmtId="0" fontId="7" fillId="0" borderId="0"/>
    <xf numFmtId="9" fontId="11" fillId="0" borderId="0" applyFont="0" applyFill="0" applyBorder="0" applyAlignment="0" applyProtection="0"/>
    <xf numFmtId="0" fontId="2" fillId="0" borderId="0"/>
    <xf numFmtId="0" fontId="2" fillId="0" borderId="0"/>
    <xf numFmtId="44" fontId="11" fillId="0" borderId="0" applyFont="0" applyFill="0" applyBorder="0" applyAlignment="0" applyProtection="0"/>
  </cellStyleXfs>
  <cellXfs count="379">
    <xf numFmtId="0" fontId="0" fillId="0" borderId="0" xfId="0"/>
    <xf numFmtId="0" fontId="2" fillId="2" borderId="0" xfId="1" applyFill="1"/>
    <xf numFmtId="0" fontId="2" fillId="2" borderId="2" xfId="1" applyFill="1" applyBorder="1"/>
    <xf numFmtId="0" fontId="2" fillId="2" borderId="0" xfId="1" applyFill="1" applyBorder="1"/>
    <xf numFmtId="0" fontId="2" fillId="2" borderId="3" xfId="1" applyFill="1" applyBorder="1"/>
    <xf numFmtId="0" fontId="5" fillId="4" borderId="4"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6" borderId="5" xfId="1" applyFont="1" applyFill="1" applyBorder="1" applyAlignment="1">
      <alignment horizontal="center" vertical="center" wrapText="1"/>
    </xf>
    <xf numFmtId="0" fontId="5" fillId="7" borderId="6" xfId="1" applyFont="1" applyFill="1" applyBorder="1" applyAlignment="1">
      <alignment horizontal="center" vertical="center" wrapText="1"/>
    </xf>
    <xf numFmtId="0" fontId="5" fillId="7" borderId="7" xfId="1" applyFont="1" applyFill="1" applyBorder="1" applyAlignment="1">
      <alignment horizontal="center" vertical="center" wrapText="1"/>
    </xf>
    <xf numFmtId="0" fontId="5" fillId="7" borderId="8" xfId="1" applyFont="1" applyFill="1" applyBorder="1" applyAlignment="1">
      <alignment horizontal="center" vertical="center" wrapText="1"/>
    </xf>
    <xf numFmtId="0" fontId="5" fillId="6" borderId="9" xfId="1" applyFont="1" applyFill="1" applyBorder="1" applyAlignment="1">
      <alignment horizontal="center" vertical="center" wrapText="1"/>
    </xf>
    <xf numFmtId="0" fontId="5" fillId="7" borderId="4" xfId="1" applyFont="1" applyFill="1" applyBorder="1" applyAlignment="1">
      <alignment horizontal="center" vertical="center" wrapText="1"/>
    </xf>
    <xf numFmtId="0" fontId="5" fillId="7" borderId="10"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6" borderId="4" xfId="1" applyFont="1" applyFill="1" applyBorder="1" applyAlignment="1">
      <alignment horizontal="center" vertical="center" wrapText="1"/>
    </xf>
    <xf numFmtId="0" fontId="5" fillId="8" borderId="4" xfId="1" applyFont="1" applyFill="1" applyBorder="1" applyAlignment="1">
      <alignment horizontal="center" vertical="center" wrapText="1"/>
    </xf>
    <xf numFmtId="0" fontId="5" fillId="5" borderId="9" xfId="1" applyFont="1" applyFill="1" applyBorder="1" applyAlignment="1">
      <alignment horizontal="center" vertical="center" wrapText="1"/>
    </xf>
    <xf numFmtId="0" fontId="5" fillId="6" borderId="10" xfId="1" applyFont="1" applyFill="1" applyBorder="1" applyAlignment="1">
      <alignment horizontal="center" vertical="center" wrapText="1"/>
    </xf>
    <xf numFmtId="0" fontId="5" fillId="8" borderId="5" xfId="1" applyFont="1" applyFill="1" applyBorder="1" applyAlignment="1">
      <alignment horizontal="center" vertical="center" wrapText="1"/>
    </xf>
    <xf numFmtId="0" fontId="5" fillId="5" borderId="11"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5" fillId="5" borderId="13" xfId="1" applyFont="1" applyFill="1" applyBorder="1" applyAlignment="1">
      <alignment horizontal="center" vertical="center" wrapText="1"/>
    </xf>
    <xf numFmtId="0" fontId="5" fillId="4" borderId="14" xfId="1" applyFont="1" applyFill="1" applyBorder="1" applyAlignment="1">
      <alignment horizontal="center" vertical="center" wrapText="1"/>
    </xf>
    <xf numFmtId="0" fontId="5" fillId="2" borderId="0" xfId="1" applyFont="1" applyFill="1" applyBorder="1" applyAlignment="1">
      <alignment vertical="center" wrapText="1"/>
    </xf>
    <xf numFmtId="0" fontId="5" fillId="2" borderId="0" xfId="1" applyFont="1" applyFill="1" applyBorder="1" applyAlignment="1">
      <alignment vertical="top" wrapText="1"/>
    </xf>
    <xf numFmtId="0" fontId="6" fillId="2" borderId="0" xfId="1" applyFont="1" applyFill="1" applyBorder="1" applyAlignment="1">
      <alignment vertical="top" wrapText="1"/>
    </xf>
    <xf numFmtId="0" fontId="5" fillId="2" borderId="0" xfId="1" applyFont="1" applyFill="1" applyBorder="1" applyAlignment="1">
      <alignment horizontal="center" vertical="top" wrapText="1"/>
    </xf>
    <xf numFmtId="0" fontId="4" fillId="2" borderId="4"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5" borderId="9" xfId="1" applyFont="1" applyFill="1" applyBorder="1" applyAlignment="1">
      <alignment horizontal="center" vertical="center" wrapText="1"/>
    </xf>
    <xf numFmtId="0" fontId="4" fillId="6" borderId="9" xfId="1" applyFont="1" applyFill="1" applyBorder="1" applyAlignment="1">
      <alignment horizontal="center" vertical="center" wrapText="1"/>
    </xf>
    <xf numFmtId="0" fontId="4" fillId="7" borderId="11" xfId="1" applyFont="1" applyFill="1" applyBorder="1" applyAlignment="1">
      <alignment horizontal="center" vertical="center" wrapText="1"/>
    </xf>
    <xf numFmtId="0" fontId="1" fillId="0" borderId="0" xfId="0" applyFont="1" applyAlignment="1">
      <alignment horizontal="center"/>
    </xf>
    <xf numFmtId="0" fontId="1" fillId="0" borderId="0" xfId="0" applyFont="1" applyBorder="1" applyAlignment="1"/>
    <xf numFmtId="0" fontId="0" fillId="0" borderId="8" xfId="0" applyBorder="1" applyAlignment="1">
      <alignment horizontal="center" vertical="center"/>
    </xf>
    <xf numFmtId="0" fontId="0" fillId="0" borderId="13" xfId="0" applyBorder="1" applyAlignment="1">
      <alignment horizontal="center" vertical="center"/>
    </xf>
    <xf numFmtId="0" fontId="12" fillId="0" borderId="4" xfId="0" applyFont="1" applyFill="1" applyBorder="1" applyAlignment="1">
      <alignment horizontal="center" vertical="center" wrapText="1"/>
    </xf>
    <xf numFmtId="0" fontId="13" fillId="0" borderId="4" xfId="0" applyFont="1" applyBorder="1" applyAlignment="1">
      <alignment horizontal="center" vertical="center" wrapText="1"/>
    </xf>
    <xf numFmtId="0" fontId="12" fillId="0" borderId="12" xfId="0" applyFont="1"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0" fillId="0" borderId="35" xfId="0" applyFont="1" applyBorder="1" applyAlignment="1" applyProtection="1">
      <alignment horizontal="center" vertical="center" wrapText="1"/>
      <protection locked="0"/>
    </xf>
    <xf numFmtId="0" fontId="10" fillId="0" borderId="36" xfId="0" applyFont="1" applyBorder="1" applyAlignment="1" applyProtection="1">
      <alignment horizontal="center" vertical="center" wrapText="1"/>
      <protection locked="0"/>
    </xf>
    <xf numFmtId="0" fontId="10" fillId="0" borderId="37" xfId="0" applyFont="1" applyBorder="1" applyAlignment="1" applyProtection="1">
      <alignment horizontal="center" vertical="center" wrapText="1"/>
      <protection locked="0"/>
    </xf>
    <xf numFmtId="0" fontId="12"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2" xfId="0" applyFont="1" applyBorder="1" applyAlignment="1">
      <alignment horizontal="center" vertical="center" wrapText="1"/>
    </xf>
    <xf numFmtId="0" fontId="0" fillId="0" borderId="25" xfId="0" applyBorder="1"/>
    <xf numFmtId="0" fontId="0" fillId="0" borderId="0" xfId="0" applyFill="1"/>
    <xf numFmtId="0" fontId="0" fillId="0" borderId="7" xfId="0" applyFill="1" applyBorder="1" applyAlignment="1">
      <alignment horizontal="center" vertical="center"/>
    </xf>
    <xf numFmtId="0" fontId="0" fillId="0" borderId="12" xfId="0" applyFill="1" applyBorder="1" applyAlignment="1">
      <alignment horizontal="center" vertical="center"/>
    </xf>
    <xf numFmtId="0" fontId="10" fillId="0" borderId="36" xfId="0" applyFont="1" applyFill="1" applyBorder="1" applyAlignment="1" applyProtection="1">
      <alignment horizontal="center" vertical="center" wrapText="1"/>
      <protection locked="0"/>
    </xf>
    <xf numFmtId="0" fontId="1" fillId="0" borderId="0" xfId="0" applyFont="1"/>
    <xf numFmtId="0" fontId="12" fillId="0" borderId="20" xfId="0" applyFont="1" applyBorder="1" applyAlignment="1">
      <alignment horizontal="center" vertical="center" wrapText="1"/>
    </xf>
    <xf numFmtId="0" fontId="13" fillId="0" borderId="14" xfId="0" applyFont="1" applyBorder="1" applyAlignment="1">
      <alignment horizontal="center" vertical="center" wrapText="1"/>
    </xf>
    <xf numFmtId="0" fontId="12" fillId="0" borderId="14" xfId="0" applyFont="1" applyBorder="1" applyAlignment="1">
      <alignment horizontal="center" vertical="center" wrapText="1"/>
    </xf>
    <xf numFmtId="0" fontId="15" fillId="0" borderId="14" xfId="0" applyFont="1" applyBorder="1" applyAlignment="1">
      <alignment horizontal="center" vertical="center" wrapText="1"/>
    </xf>
    <xf numFmtId="0" fontId="12" fillId="0" borderId="14" xfId="0" applyFont="1" applyFill="1" applyBorder="1" applyAlignment="1">
      <alignment horizontal="center" vertical="center" wrapText="1"/>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38" xfId="0" applyFont="1" applyBorder="1" applyAlignment="1">
      <alignment horizontal="center" vertical="center"/>
    </xf>
    <xf numFmtId="0" fontId="7" fillId="0" borderId="39" xfId="0" applyFont="1" applyFill="1" applyBorder="1" applyAlignment="1">
      <alignment vertical="center" wrapText="1"/>
    </xf>
    <xf numFmtId="0" fontId="7" fillId="0" borderId="40" xfId="0" applyFont="1" applyFill="1" applyBorder="1" applyAlignment="1">
      <alignment vertical="center" wrapText="1"/>
    </xf>
    <xf numFmtId="0" fontId="7" fillId="0" borderId="38" xfId="0" applyFont="1" applyFill="1" applyBorder="1" applyAlignment="1">
      <alignment vertical="center" wrapText="1"/>
    </xf>
    <xf numFmtId="0" fontId="12" fillId="0" borderId="8" xfId="0" applyFont="1" applyBorder="1" applyAlignment="1">
      <alignment horizontal="center" vertical="center" wrapText="1"/>
    </xf>
    <xf numFmtId="0" fontId="4" fillId="0" borderId="33"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5" fillId="2" borderId="4" xfId="1" applyFont="1" applyFill="1" applyBorder="1" applyAlignment="1">
      <alignment vertical="center" wrapText="1"/>
    </xf>
    <xf numFmtId="0" fontId="16" fillId="4" borderId="26" xfId="0" applyFont="1" applyFill="1" applyBorder="1" applyAlignment="1">
      <alignment horizontal="center" vertical="center" wrapText="1"/>
    </xf>
    <xf numFmtId="0" fontId="9" fillId="0" borderId="41" xfId="0" applyFont="1" applyBorder="1" applyAlignment="1">
      <alignment horizontal="left" vertical="center" wrapText="1" indent="5"/>
    </xf>
    <xf numFmtId="0" fontId="9" fillId="0" borderId="28" xfId="0" applyFont="1" applyBorder="1" applyAlignment="1">
      <alignment horizontal="left" vertical="center" wrapText="1" indent="5"/>
    </xf>
    <xf numFmtId="0" fontId="8" fillId="0" borderId="41" xfId="0" applyFont="1" applyBorder="1" applyAlignment="1">
      <alignment horizontal="left" vertical="center" wrapText="1" indent="5"/>
    </xf>
    <xf numFmtId="0" fontId="8" fillId="0" borderId="28" xfId="0" applyFont="1" applyBorder="1" applyAlignment="1">
      <alignment horizontal="left" vertical="center" wrapText="1" indent="5"/>
    </xf>
    <xf numFmtId="0" fontId="0" fillId="0" borderId="4" xfId="0" applyBorder="1"/>
    <xf numFmtId="0" fontId="8" fillId="0" borderId="0" xfId="0" applyFont="1" applyBorder="1" applyAlignment="1">
      <alignment horizontal="left" vertical="center" wrapText="1" indent="5"/>
    </xf>
    <xf numFmtId="0" fontId="5" fillId="2" borderId="5" xfId="1" applyFont="1" applyFill="1" applyBorder="1" applyAlignment="1">
      <alignment horizontal="center" vertical="center" wrapText="1"/>
    </xf>
    <xf numFmtId="0" fontId="9" fillId="0" borderId="4" xfId="0" applyFont="1" applyBorder="1" applyAlignment="1">
      <alignment vertical="center" wrapText="1"/>
    </xf>
    <xf numFmtId="0" fontId="0" fillId="0" borderId="0" xfId="0" applyAlignment="1">
      <alignment wrapText="1"/>
    </xf>
    <xf numFmtId="0" fontId="0" fillId="0" borderId="0" xfId="0" applyAlignment="1">
      <alignment vertical="center" wrapText="1"/>
    </xf>
    <xf numFmtId="0" fontId="0" fillId="0" borderId="0" xfId="0" applyAlignment="1"/>
    <xf numFmtId="0" fontId="5" fillId="2" borderId="15" xfId="1" applyFont="1" applyFill="1" applyBorder="1" applyAlignment="1">
      <alignment horizontal="center" vertical="center" wrapText="1"/>
    </xf>
    <xf numFmtId="0" fontId="16" fillId="0" borderId="4" xfId="0" applyFont="1" applyFill="1" applyBorder="1" applyAlignment="1">
      <alignment horizontal="center" vertical="center" wrapText="1"/>
    </xf>
    <xf numFmtId="0" fontId="0" fillId="0" borderId="0" xfId="0" applyBorder="1"/>
    <xf numFmtId="0" fontId="0" fillId="0" borderId="0" xfId="0" applyFill="1" applyBorder="1"/>
    <xf numFmtId="0" fontId="16" fillId="4" borderId="46" xfId="0" applyFont="1" applyFill="1" applyBorder="1" applyAlignment="1">
      <alignment horizontal="center" vertical="center" wrapText="1"/>
    </xf>
    <xf numFmtId="0" fontId="16" fillId="4" borderId="35" xfId="0" applyFont="1" applyFill="1" applyBorder="1" applyAlignment="1">
      <alignment horizontal="center" vertical="center" wrapText="1"/>
    </xf>
    <xf numFmtId="0" fontId="16" fillId="4" borderId="36"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4" xfId="0" applyFont="1" applyFill="1" applyBorder="1" applyAlignment="1">
      <alignment horizontal="justify" vertical="center" wrapText="1"/>
    </xf>
    <xf numFmtId="0" fontId="16" fillId="0" borderId="12" xfId="0" applyFont="1" applyFill="1" applyBorder="1" applyAlignment="1">
      <alignment horizontal="justify" vertical="center" wrapText="1"/>
    </xf>
    <xf numFmtId="0" fontId="18" fillId="0" borderId="7" xfId="0" applyFont="1" applyFill="1" applyBorder="1" applyAlignment="1">
      <alignment horizontal="justify" vertical="center" wrapText="1"/>
    </xf>
    <xf numFmtId="0" fontId="0" fillId="0" borderId="6" xfId="0" applyBorder="1" applyAlignment="1">
      <alignment vertical="center" wrapText="1"/>
    </xf>
    <xf numFmtId="0" fontId="0" fillId="0" borderId="9" xfId="0" applyBorder="1" applyAlignment="1">
      <alignment vertical="center" wrapText="1"/>
    </xf>
    <xf numFmtId="0" fontId="0" fillId="0" borderId="11" xfId="0" applyBorder="1" applyAlignment="1">
      <alignment vertical="center" wrapText="1"/>
    </xf>
    <xf numFmtId="0" fontId="16" fillId="5" borderId="8" xfId="0" applyFont="1" applyFill="1" applyBorder="1" applyAlignment="1">
      <alignment horizontal="center" vertical="center" wrapText="1"/>
    </xf>
    <xf numFmtId="0" fontId="19" fillId="0" borderId="0" xfId="0" applyFont="1" applyProtection="1">
      <protection locked="0"/>
    </xf>
    <xf numFmtId="0" fontId="21" fillId="0" borderId="0" xfId="0" applyFont="1" applyBorder="1" applyAlignment="1" applyProtection="1">
      <alignment vertical="center"/>
    </xf>
    <xf numFmtId="0" fontId="22" fillId="0" borderId="0" xfId="0" applyFont="1" applyAlignment="1">
      <alignment vertical="center"/>
    </xf>
    <xf numFmtId="0" fontId="23" fillId="0" borderId="0" xfId="0" applyFont="1" applyAlignment="1" applyProtection="1">
      <alignment vertical="center"/>
      <protection locked="0"/>
    </xf>
    <xf numFmtId="0" fontId="25" fillId="0" borderId="0" xfId="0" applyFont="1" applyAlignment="1" applyProtection="1">
      <alignment vertical="center"/>
      <protection locked="0"/>
    </xf>
    <xf numFmtId="0" fontId="24" fillId="10" borderId="48" xfId="0" applyFont="1" applyFill="1" applyBorder="1" applyAlignment="1" applyProtection="1">
      <alignment horizontal="center" vertical="center"/>
      <protection locked="0"/>
    </xf>
    <xf numFmtId="0" fontId="24" fillId="10" borderId="47" xfId="0" applyFont="1" applyFill="1" applyBorder="1" applyAlignment="1" applyProtection="1">
      <alignment horizontal="center" vertical="center" wrapText="1"/>
      <protection locked="0"/>
    </xf>
    <xf numFmtId="0" fontId="24" fillId="10" borderId="47" xfId="0" applyFont="1" applyFill="1" applyBorder="1" applyAlignment="1" applyProtection="1">
      <alignment horizontal="center" vertical="center"/>
      <protection locked="0"/>
    </xf>
    <xf numFmtId="0" fontId="24" fillId="10" borderId="31" xfId="0" applyFont="1" applyFill="1" applyBorder="1" applyAlignment="1" applyProtection="1">
      <alignment horizontal="center" vertical="center"/>
      <protection locked="0"/>
    </xf>
    <xf numFmtId="0" fontId="24" fillId="10" borderId="31" xfId="0" applyFont="1" applyFill="1" applyBorder="1" applyAlignment="1" applyProtection="1">
      <alignment horizontal="center" vertical="center" wrapText="1"/>
      <protection locked="0"/>
    </xf>
    <xf numFmtId="0" fontId="24" fillId="11" borderId="48" xfId="0" applyFont="1" applyFill="1" applyBorder="1" applyAlignment="1" applyProtection="1">
      <alignment horizontal="center" vertical="center" wrapText="1"/>
      <protection locked="0"/>
    </xf>
    <xf numFmtId="0" fontId="24" fillId="11" borderId="50" xfId="0" applyFont="1" applyFill="1" applyBorder="1" applyAlignment="1" applyProtection="1">
      <alignment horizontal="center" vertical="center" wrapText="1"/>
      <protection locked="0"/>
    </xf>
    <xf numFmtId="0" fontId="24" fillId="11" borderId="31" xfId="0" applyFont="1" applyFill="1" applyBorder="1" applyAlignment="1" applyProtection="1">
      <alignment horizontal="center" vertical="center" wrapText="1"/>
      <protection locked="0"/>
    </xf>
    <xf numFmtId="0" fontId="24" fillId="11" borderId="52" xfId="0" applyFont="1" applyFill="1" applyBorder="1" applyAlignment="1" applyProtection="1">
      <alignment horizontal="center" vertical="center" wrapText="1"/>
      <protection locked="0"/>
    </xf>
    <xf numFmtId="0" fontId="25" fillId="0" borderId="6"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protection locked="0"/>
    </xf>
    <xf numFmtId="0" fontId="25" fillId="0" borderId="7" xfId="0" applyFont="1" applyBorder="1" applyAlignment="1" applyProtection="1">
      <alignment horizontal="left" vertical="center" wrapText="1"/>
      <protection locked="0"/>
    </xf>
    <xf numFmtId="0" fontId="25" fillId="0" borderId="7" xfId="0" applyFont="1" applyBorder="1" applyAlignment="1" applyProtection="1">
      <alignment vertical="center" wrapText="1"/>
      <protection locked="0"/>
    </xf>
    <xf numFmtId="0" fontId="25" fillId="0" borderId="8" xfId="0" applyFont="1" applyBorder="1" applyAlignment="1" applyProtection="1">
      <alignment horizontal="center" vertical="center" wrapText="1"/>
      <protection locked="0"/>
    </xf>
    <xf numFmtId="0" fontId="25" fillId="0" borderId="7" xfId="0" applyFont="1" applyBorder="1" applyAlignment="1" applyProtection="1">
      <alignment horizontal="center" vertical="center" wrapText="1"/>
    </xf>
    <xf numFmtId="9" fontId="25" fillId="0" borderId="7" xfId="4" applyFont="1" applyBorder="1" applyAlignment="1" applyProtection="1">
      <alignment horizontal="center" vertical="center" wrapText="1"/>
    </xf>
    <xf numFmtId="0" fontId="25" fillId="0" borderId="22" xfId="0" applyFont="1" applyBorder="1" applyAlignment="1" applyProtection="1">
      <alignment horizontal="center" vertical="center" wrapText="1"/>
    </xf>
    <xf numFmtId="0" fontId="24" fillId="0" borderId="24" xfId="0" applyFont="1" applyFill="1" applyBorder="1" applyAlignment="1" applyProtection="1">
      <alignment horizontal="center" vertical="center" wrapText="1"/>
    </xf>
    <xf numFmtId="0" fontId="25" fillId="0" borderId="6" xfId="0" applyFont="1" applyBorder="1" applyAlignment="1" applyProtection="1">
      <alignment vertical="center" wrapText="1"/>
      <protection locked="0"/>
    </xf>
    <xf numFmtId="9" fontId="25" fillId="0" borderId="7" xfId="0" applyNumberFormat="1" applyFont="1" applyBorder="1" applyAlignment="1" applyProtection="1">
      <alignment horizontal="center" vertical="center" wrapText="1"/>
      <protection locked="0"/>
    </xf>
    <xf numFmtId="9" fontId="25" fillId="0" borderId="7" xfId="4" applyFont="1" applyBorder="1" applyAlignment="1" applyProtection="1">
      <alignment horizontal="center" vertical="center" wrapText="1"/>
      <protection locked="0"/>
    </xf>
    <xf numFmtId="0" fontId="26" fillId="0" borderId="7" xfId="0" applyFont="1" applyBorder="1" applyAlignment="1" applyProtection="1">
      <alignment horizontal="center" vertical="center" wrapText="1"/>
    </xf>
    <xf numFmtId="0" fontId="26" fillId="0" borderId="8" xfId="0" applyFont="1" applyBorder="1" applyAlignment="1" applyProtection="1">
      <alignment horizontal="center" vertical="center" wrapText="1"/>
    </xf>
    <xf numFmtId="9" fontId="26" fillId="0" borderId="6" xfId="0" applyNumberFormat="1" applyFont="1" applyFill="1" applyBorder="1" applyAlignment="1" applyProtection="1">
      <alignment horizontal="center" vertical="center" wrapText="1"/>
    </xf>
    <xf numFmtId="0" fontId="25" fillId="0" borderId="7" xfId="0" applyFont="1" applyFill="1" applyBorder="1" applyAlignment="1" applyProtection="1">
      <alignment horizontal="center" vertical="center" wrapText="1"/>
    </xf>
    <xf numFmtId="9" fontId="26" fillId="0" borderId="7" xfId="0" applyNumberFormat="1" applyFont="1" applyFill="1" applyBorder="1" applyAlignment="1" applyProtection="1">
      <alignment horizontal="center" vertical="center" wrapText="1"/>
    </xf>
    <xf numFmtId="0" fontId="26" fillId="0" borderId="7" xfId="4" applyNumberFormat="1" applyFont="1" applyFill="1" applyBorder="1" applyAlignment="1" applyProtection="1">
      <alignment horizontal="center" vertical="center" wrapText="1"/>
    </xf>
    <xf numFmtId="0" fontId="24" fillId="0" borderId="7" xfId="0" applyFont="1" applyFill="1" applyBorder="1" applyAlignment="1" applyProtection="1">
      <alignment horizontal="center" vertical="center" wrapText="1"/>
    </xf>
    <xf numFmtId="0" fontId="25" fillId="0" borderId="8" xfId="0" applyFont="1" applyBorder="1" applyAlignment="1" applyProtection="1">
      <alignment horizontal="center" vertical="center" wrapText="1"/>
    </xf>
    <xf numFmtId="0" fontId="25" fillId="0" borderId="6" xfId="0" applyFont="1" applyBorder="1" applyAlignment="1" applyProtection="1">
      <alignment horizontal="left" vertical="center" wrapText="1"/>
      <protection locked="0"/>
    </xf>
    <xf numFmtId="0" fontId="25" fillId="0" borderId="0" xfId="0" applyFont="1" applyBorder="1" applyProtection="1">
      <protection locked="0"/>
    </xf>
    <xf numFmtId="0" fontId="25" fillId="0" borderId="9"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5" fillId="0" borderId="4" xfId="0" applyFont="1" applyBorder="1" applyAlignment="1" applyProtection="1">
      <alignment horizontal="left" vertical="center" wrapText="1"/>
      <protection locked="0"/>
    </xf>
    <xf numFmtId="0" fontId="25" fillId="0" borderId="4" xfId="0" applyFont="1" applyBorder="1" applyAlignment="1" applyProtection="1">
      <alignment vertical="center" wrapText="1"/>
      <protection locked="0"/>
    </xf>
    <xf numFmtId="0" fontId="25" fillId="0" borderId="10"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xf>
    <xf numFmtId="9" fontId="25" fillId="0" borderId="4" xfId="4" applyFont="1" applyBorder="1" applyAlignment="1" applyProtection="1">
      <alignment horizontal="center" vertical="center" wrapText="1"/>
    </xf>
    <xf numFmtId="0" fontId="25" fillId="0" borderId="5" xfId="0" applyFont="1" applyBorder="1" applyAlignment="1" applyProtection="1">
      <alignment horizontal="center" vertical="center" wrapText="1"/>
    </xf>
    <xf numFmtId="0" fontId="24" fillId="0" borderId="53" xfId="0" applyFont="1" applyFill="1" applyBorder="1" applyAlignment="1" applyProtection="1">
      <alignment horizontal="center" vertical="center" wrapText="1"/>
    </xf>
    <xf numFmtId="0" fontId="25" fillId="0" borderId="9" xfId="0" applyFont="1" applyBorder="1" applyAlignment="1" applyProtection="1">
      <alignment vertical="center" wrapText="1"/>
      <protection locked="0"/>
    </xf>
    <xf numFmtId="9" fontId="25" fillId="0" borderId="4" xfId="0" applyNumberFormat="1" applyFont="1" applyBorder="1" applyAlignment="1" applyProtection="1">
      <alignment horizontal="center" vertical="center" wrapText="1"/>
      <protection locked="0"/>
    </xf>
    <xf numFmtId="9" fontId="25" fillId="0" borderId="4" xfId="4" applyFont="1" applyBorder="1" applyAlignment="1" applyProtection="1">
      <alignment horizontal="center" vertical="center" wrapText="1"/>
      <protection locked="0"/>
    </xf>
    <xf numFmtId="0" fontId="26" fillId="0" borderId="4" xfId="0" applyFont="1" applyBorder="1" applyAlignment="1" applyProtection="1">
      <alignment horizontal="center" vertical="center" wrapText="1"/>
    </xf>
    <xf numFmtId="0" fontId="26" fillId="0" borderId="10" xfId="0" applyFont="1" applyBorder="1" applyAlignment="1" applyProtection="1">
      <alignment horizontal="center" vertical="center" wrapText="1"/>
    </xf>
    <xf numFmtId="9" fontId="26" fillId="0" borderId="9" xfId="0" applyNumberFormat="1" applyFont="1" applyFill="1" applyBorder="1" applyAlignment="1" applyProtection="1">
      <alignment horizontal="center" vertical="center" wrapText="1"/>
    </xf>
    <xf numFmtId="0" fontId="25" fillId="0" borderId="4" xfId="0" applyFont="1" applyFill="1" applyBorder="1" applyAlignment="1" applyProtection="1">
      <alignment horizontal="center" vertical="center" wrapText="1"/>
    </xf>
    <xf numFmtId="9" fontId="26" fillId="0" borderId="4" xfId="0" applyNumberFormat="1" applyFont="1" applyFill="1" applyBorder="1" applyAlignment="1" applyProtection="1">
      <alignment horizontal="center" vertical="center" wrapText="1"/>
    </xf>
    <xf numFmtId="0" fontId="26" fillId="0" borderId="4" xfId="4" applyNumberFormat="1"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5" fillId="0" borderId="10" xfId="0" applyFont="1" applyBorder="1" applyAlignment="1" applyProtection="1">
      <alignment horizontal="center" vertical="center" wrapText="1"/>
    </xf>
    <xf numFmtId="0" fontId="25" fillId="0" borderId="9" xfId="0" applyFont="1" applyBorder="1" applyAlignment="1" applyProtection="1">
      <alignment horizontal="left" vertical="center" wrapText="1"/>
      <protection locked="0"/>
    </xf>
    <xf numFmtId="0" fontId="25" fillId="2" borderId="4" xfId="0" applyFont="1" applyFill="1" applyBorder="1" applyAlignment="1" applyProtection="1">
      <alignment vertical="center" wrapText="1"/>
      <protection locked="0"/>
    </xf>
    <xf numFmtId="0" fontId="26" fillId="0" borderId="9" xfId="0" applyFont="1" applyFill="1" applyBorder="1" applyAlignment="1" applyProtection="1">
      <alignment horizontal="justify" vertical="center" wrapText="1"/>
      <protection locked="0"/>
    </xf>
    <xf numFmtId="0" fontId="25" fillId="0" borderId="4" xfId="0" applyFont="1" applyBorder="1" applyAlignment="1" applyProtection="1">
      <alignment horizontal="center" vertical="center" wrapText="1"/>
      <protection locked="0"/>
    </xf>
    <xf numFmtId="0" fontId="25" fillId="0" borderId="0" xfId="0" applyFont="1" applyBorder="1" applyAlignment="1">
      <alignment horizontal="left" vertical="center"/>
    </xf>
    <xf numFmtId="0" fontId="24" fillId="17" borderId="56" xfId="0" applyFont="1" applyFill="1" applyBorder="1" applyAlignment="1" applyProtection="1">
      <alignment horizontal="center" vertical="center" wrapText="1"/>
      <protection locked="0"/>
    </xf>
    <xf numFmtId="0" fontId="24" fillId="17" borderId="47" xfId="0" applyFont="1" applyFill="1" applyBorder="1" applyAlignment="1" applyProtection="1">
      <alignment vertical="center" wrapText="1"/>
      <protection locked="0"/>
    </xf>
    <xf numFmtId="14" fontId="25" fillId="0" borderId="7" xfId="0" applyNumberFormat="1" applyFont="1" applyBorder="1" applyAlignment="1" applyProtection="1">
      <alignment horizontal="center" vertical="center" wrapText="1"/>
      <protection locked="0"/>
    </xf>
    <xf numFmtId="14" fontId="25" fillId="0" borderId="4" xfId="0" applyNumberFormat="1" applyFont="1" applyBorder="1" applyAlignment="1" applyProtection="1">
      <alignment horizontal="center" vertical="center" wrapText="1"/>
      <protection locked="0"/>
    </xf>
    <xf numFmtId="0" fontId="19" fillId="0" borderId="0" xfId="0" applyFont="1" applyAlignment="1" applyProtection="1">
      <alignment horizontal="center"/>
      <protection locked="0"/>
    </xf>
    <xf numFmtId="0" fontId="21" fillId="0" borderId="29" xfId="0" applyFont="1" applyBorder="1" applyAlignment="1" applyProtection="1">
      <alignment vertical="center"/>
    </xf>
    <xf numFmtId="0" fontId="21" fillId="0" borderId="27" xfId="0" applyFont="1" applyBorder="1" applyAlignment="1" applyProtection="1">
      <alignment vertical="center"/>
    </xf>
    <xf numFmtId="0" fontId="25" fillId="0" borderId="4" xfId="0" applyFont="1" applyBorder="1" applyAlignment="1" applyProtection="1">
      <alignment vertical="center"/>
      <protection locked="0"/>
    </xf>
    <xf numFmtId="0" fontId="22" fillId="0" borderId="0" xfId="0" applyFont="1" applyAlignment="1">
      <alignment horizontal="center" vertical="center"/>
    </xf>
    <xf numFmtId="0" fontId="23" fillId="0" borderId="0" xfId="0" applyFont="1" applyAlignment="1" applyProtection="1">
      <alignment horizontal="center" vertical="center"/>
      <protection locked="0"/>
    </xf>
    <xf numFmtId="0" fontId="19" fillId="0" borderId="0" xfId="0" applyFont="1" applyAlignment="1" applyProtection="1">
      <alignment horizontal="center" vertical="center"/>
      <protection locked="0"/>
    </xf>
    <xf numFmtId="15" fontId="25" fillId="0" borderId="14" xfId="0" applyNumberFormat="1" applyFont="1" applyBorder="1" applyAlignment="1" applyProtection="1">
      <alignment horizontal="center" vertical="center"/>
      <protection locked="0"/>
    </xf>
    <xf numFmtId="0" fontId="25" fillId="0" borderId="22" xfId="0" applyFont="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0" borderId="57" xfId="0" applyFont="1" applyBorder="1" applyAlignment="1" applyProtection="1">
      <alignment horizontal="center" vertical="center" wrapText="1"/>
      <protection locked="0"/>
    </xf>
    <xf numFmtId="0" fontId="25" fillId="2" borderId="57" xfId="0" applyFont="1" applyFill="1" applyBorder="1" applyAlignment="1" applyProtection="1">
      <alignment horizontal="center" vertical="center" wrapText="1"/>
      <protection locked="0"/>
    </xf>
    <xf numFmtId="15" fontId="25" fillId="0" borderId="57" xfId="0" applyNumberFormat="1" applyFont="1" applyBorder="1" applyAlignment="1" applyProtection="1">
      <alignment horizontal="center" vertical="center" wrapText="1"/>
      <protection locked="0"/>
    </xf>
    <xf numFmtId="0" fontId="28" fillId="0" borderId="4" xfId="0" applyFont="1" applyBorder="1" applyAlignment="1" applyProtection="1">
      <alignment horizontal="justify" vertical="center"/>
      <protection locked="0"/>
    </xf>
    <xf numFmtId="164" fontId="19" fillId="0" borderId="0" xfId="4" applyNumberFormat="1" applyFont="1" applyAlignment="1" applyProtection="1">
      <alignment horizontal="center" vertical="center"/>
      <protection locked="0"/>
    </xf>
    <xf numFmtId="164" fontId="22" fillId="0" borderId="0" xfId="4" applyNumberFormat="1" applyFont="1" applyAlignment="1">
      <alignment horizontal="center" vertical="center"/>
    </xf>
    <xf numFmtId="164" fontId="23" fillId="0" borderId="0" xfId="4" applyNumberFormat="1" applyFont="1" applyAlignment="1" applyProtection="1">
      <alignment horizontal="center" vertical="center"/>
      <protection locked="0"/>
    </xf>
    <xf numFmtId="164" fontId="25" fillId="0" borderId="57" xfId="4" applyNumberFormat="1" applyFont="1" applyBorder="1" applyAlignment="1" applyProtection="1">
      <alignment horizontal="center" vertical="center" wrapText="1"/>
      <protection locked="0"/>
    </xf>
    <xf numFmtId="164" fontId="25" fillId="2" borderId="57" xfId="4" applyNumberFormat="1" applyFont="1" applyFill="1" applyBorder="1" applyAlignment="1" applyProtection="1">
      <alignment horizontal="center" vertical="center" wrapText="1"/>
      <protection locked="0"/>
    </xf>
    <xf numFmtId="0" fontId="25" fillId="0" borderId="4" xfId="0" applyFont="1" applyBorder="1" applyAlignment="1" applyProtection="1">
      <alignment horizontal="justify" vertical="center" wrapText="1"/>
      <protection locked="0"/>
    </xf>
    <xf numFmtId="0" fontId="25" fillId="0" borderId="4" xfId="0" applyFont="1" applyBorder="1" applyAlignment="1" applyProtection="1">
      <alignment horizontal="justify" vertical="center"/>
      <protection locked="0"/>
    </xf>
    <xf numFmtId="0" fontId="31" fillId="0" borderId="68" xfId="0" applyFont="1" applyBorder="1" applyAlignment="1">
      <alignment horizontal="justify" vertical="center"/>
    </xf>
    <xf numFmtId="0" fontId="28" fillId="0" borderId="4" xfId="0" applyFont="1" applyFill="1" applyBorder="1" applyAlignment="1" applyProtection="1">
      <alignment horizontal="justify" vertical="center"/>
      <protection locked="0"/>
    </xf>
    <xf numFmtId="15" fontId="25" fillId="21" borderId="57" xfId="0" applyNumberFormat="1" applyFont="1" applyFill="1" applyBorder="1" applyAlignment="1" applyProtection="1">
      <alignment horizontal="center" vertical="center" wrapText="1"/>
      <protection locked="0"/>
    </xf>
    <xf numFmtId="0" fontId="25" fillId="21" borderId="57" xfId="0" applyFont="1" applyFill="1" applyBorder="1" applyAlignment="1" applyProtection="1">
      <alignment horizontal="center" vertical="center" wrapText="1"/>
      <protection locked="0"/>
    </xf>
    <xf numFmtId="164" fontId="25" fillId="21" borderId="57" xfId="4" applyNumberFormat="1" applyFont="1" applyFill="1" applyBorder="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0" fontId="25" fillId="0" borderId="4" xfId="0" applyFont="1" applyBorder="1" applyAlignment="1" applyProtection="1">
      <alignment horizontal="center" vertical="center" wrapText="1"/>
      <protection locked="0"/>
    </xf>
    <xf numFmtId="0" fontId="25" fillId="0" borderId="14"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14" xfId="0" applyFont="1" applyBorder="1" applyAlignment="1" applyProtection="1">
      <alignment horizontal="center" vertical="center"/>
    </xf>
    <xf numFmtId="9" fontId="25" fillId="0" borderId="14" xfId="4" applyFont="1" applyBorder="1" applyAlignment="1" applyProtection="1">
      <alignment horizontal="center" vertical="center"/>
    </xf>
    <xf numFmtId="0" fontId="0" fillId="0" borderId="0" xfId="0" applyAlignment="1">
      <alignment horizontal="center" vertical="center"/>
    </xf>
    <xf numFmtId="0" fontId="25" fillId="0" borderId="14" xfId="0" applyFont="1" applyBorder="1" applyAlignment="1" applyProtection="1">
      <alignment vertical="center" wrapText="1"/>
      <protection locked="0"/>
    </xf>
    <xf numFmtId="0" fontId="33" fillId="0" borderId="0" xfId="0" applyFont="1" applyAlignment="1">
      <alignment vertical="center"/>
    </xf>
    <xf numFmtId="0" fontId="28" fillId="0" borderId="4" xfId="0" applyFont="1" applyFill="1" applyBorder="1" applyAlignment="1" applyProtection="1">
      <alignment horizontal="justify" vertical="center" wrapText="1"/>
      <protection locked="0"/>
    </xf>
    <xf numFmtId="0" fontId="25" fillId="0" borderId="4" xfId="0" applyFont="1" applyFill="1" applyBorder="1" applyAlignment="1" applyProtection="1">
      <alignment horizontal="justify" vertical="center" wrapText="1"/>
      <protection locked="0"/>
    </xf>
    <xf numFmtId="0" fontId="25" fillId="0" borderId="47" xfId="0" applyFont="1" applyBorder="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14" fontId="25" fillId="0" borderId="47" xfId="0" applyNumberFormat="1" applyFont="1" applyBorder="1" applyAlignment="1" applyProtection="1">
      <alignment horizontal="center" vertical="center" wrapText="1"/>
      <protection locked="0"/>
    </xf>
    <xf numFmtId="14" fontId="25" fillId="0" borderId="14" xfId="0" applyNumberFormat="1" applyFont="1" applyBorder="1" applyAlignment="1" applyProtection="1">
      <alignment horizontal="center" vertical="center" wrapText="1"/>
      <protection locked="0"/>
    </xf>
    <xf numFmtId="15" fontId="25" fillId="0" borderId="47" xfId="0" applyNumberFormat="1" applyFont="1" applyBorder="1" applyAlignment="1" applyProtection="1">
      <alignment horizontal="center" vertical="center" wrapText="1"/>
      <protection locked="0"/>
    </xf>
    <xf numFmtId="15" fontId="25" fillId="0" borderId="14" xfId="0" applyNumberFormat="1" applyFont="1" applyBorder="1" applyAlignment="1" applyProtection="1">
      <alignment horizontal="center" vertical="center" wrapText="1"/>
      <protection locked="0"/>
    </xf>
    <xf numFmtId="0" fontId="25" fillId="0" borderId="10" xfId="0" applyFont="1" applyBorder="1" applyAlignment="1" applyProtection="1">
      <alignment horizontal="center" vertical="center" wrapText="1"/>
    </xf>
    <xf numFmtId="0" fontId="22" fillId="0" borderId="0" xfId="0" applyFont="1" applyAlignment="1">
      <alignment horizontal="left" vertical="center"/>
    </xf>
    <xf numFmtId="0" fontId="25" fillId="0" borderId="4" xfId="0" applyFont="1" applyBorder="1" applyAlignment="1" applyProtection="1">
      <alignment horizontal="center" vertical="center" wrapText="1"/>
    </xf>
    <xf numFmtId="9" fontId="25" fillId="0" borderId="4" xfId="4" applyFont="1" applyBorder="1" applyAlignment="1" applyProtection="1">
      <alignment horizontal="center" vertical="center" wrapText="1"/>
    </xf>
    <xf numFmtId="0" fontId="25" fillId="0" borderId="5" xfId="0" applyFont="1" applyBorder="1" applyAlignment="1" applyProtection="1">
      <alignment horizontal="center" vertical="center" wrapText="1"/>
    </xf>
    <xf numFmtId="0" fontId="24" fillId="0" borderId="53" xfId="0" applyFont="1" applyFill="1" applyBorder="1" applyAlignment="1" applyProtection="1">
      <alignment horizontal="center" vertical="center" wrapText="1"/>
    </xf>
    <xf numFmtId="0" fontId="24" fillId="0" borderId="4" xfId="0" applyFont="1" applyFill="1" applyBorder="1" applyAlignment="1" applyProtection="1">
      <alignment horizontal="center" vertical="center" wrapText="1"/>
    </xf>
    <xf numFmtId="0" fontId="25" fillId="0" borderId="4" xfId="0" applyFont="1" applyBorder="1" applyAlignment="1" applyProtection="1">
      <alignment horizontal="left" vertical="center" wrapText="1"/>
      <protection locked="0"/>
    </xf>
    <xf numFmtId="0" fontId="25" fillId="0" borderId="4" xfId="0" applyFont="1" applyBorder="1" applyAlignment="1" applyProtection="1">
      <alignment horizontal="center" vertical="center" wrapText="1"/>
      <protection locked="0"/>
    </xf>
    <xf numFmtId="0" fontId="25" fillId="0" borderId="10" xfId="0" applyFont="1" applyBorder="1" applyAlignment="1" applyProtection="1">
      <alignment horizontal="center" vertical="center" wrapText="1"/>
      <protection locked="0"/>
    </xf>
    <xf numFmtId="0" fontId="25" fillId="0" borderId="9" xfId="0" applyFont="1" applyBorder="1" applyAlignment="1" applyProtection="1">
      <alignment horizontal="center" vertical="center" wrapText="1"/>
      <protection locked="0"/>
    </xf>
    <xf numFmtId="0" fontId="25" fillId="0" borderId="5" xfId="0" applyFont="1" applyBorder="1" applyAlignment="1" applyProtection="1">
      <alignment horizontal="center" vertical="center" wrapText="1"/>
      <protection locked="0"/>
    </xf>
    <xf numFmtId="0" fontId="25" fillId="0" borderId="9" xfId="0" applyFont="1" applyBorder="1" applyAlignment="1" applyProtection="1">
      <alignment horizontal="left" vertical="center" wrapText="1"/>
      <protection locked="0"/>
    </xf>
    <xf numFmtId="0" fontId="25" fillId="0" borderId="4" xfId="0" applyFont="1" applyBorder="1" applyAlignment="1">
      <alignment horizontal="left" vertical="center" wrapText="1"/>
    </xf>
    <xf numFmtId="0" fontId="24" fillId="13" borderId="31" xfId="0" applyFont="1" applyFill="1" applyBorder="1" applyAlignment="1" applyProtection="1">
      <alignment horizontal="center" vertical="center" wrapText="1"/>
      <protection locked="0"/>
    </xf>
    <xf numFmtId="0" fontId="24" fillId="13" borderId="3" xfId="0" applyFont="1" applyFill="1" applyBorder="1" applyAlignment="1" applyProtection="1">
      <alignment horizontal="center" vertical="center" wrapText="1"/>
      <protection locked="0"/>
    </xf>
    <xf numFmtId="0" fontId="24" fillId="13" borderId="24" xfId="0" applyFont="1" applyFill="1" applyBorder="1" applyAlignment="1" applyProtection="1">
      <alignment horizontal="center" vertical="center" wrapText="1"/>
      <protection locked="0"/>
    </xf>
    <xf numFmtId="0" fontId="24" fillId="13" borderId="49" xfId="0" applyFont="1" applyFill="1" applyBorder="1" applyAlignment="1" applyProtection="1">
      <alignment horizontal="center" vertical="center" wrapText="1"/>
      <protection locked="0"/>
    </xf>
    <xf numFmtId="0" fontId="24" fillId="11" borderId="18" xfId="0" applyFont="1" applyFill="1" applyBorder="1" applyAlignment="1" applyProtection="1">
      <alignment horizontal="center" vertical="center" wrapText="1"/>
      <protection locked="0"/>
    </xf>
    <xf numFmtId="0" fontId="24" fillId="11" borderId="31" xfId="0" applyFont="1" applyFill="1" applyBorder="1" applyAlignment="1" applyProtection="1">
      <alignment horizontal="center" vertical="center" wrapText="1"/>
      <protection locked="0"/>
    </xf>
    <xf numFmtId="0" fontId="24" fillId="11" borderId="22" xfId="0" applyFont="1" applyFill="1" applyBorder="1" applyAlignment="1" applyProtection="1">
      <alignment horizontal="center" vertical="center" wrapText="1"/>
      <protection locked="0"/>
    </xf>
    <xf numFmtId="0" fontId="24" fillId="11" borderId="32" xfId="0" applyFont="1" applyFill="1" applyBorder="1" applyAlignment="1" applyProtection="1">
      <alignment horizontal="center" vertical="center" wrapText="1"/>
      <protection locked="0"/>
    </xf>
    <xf numFmtId="0" fontId="24" fillId="11" borderId="54" xfId="0" applyFont="1" applyFill="1" applyBorder="1" applyAlignment="1" applyProtection="1">
      <alignment horizontal="center" vertical="center" wrapText="1"/>
      <protection locked="0"/>
    </xf>
    <xf numFmtId="0" fontId="24" fillId="11" borderId="33" xfId="0" applyFont="1" applyFill="1" applyBorder="1" applyAlignment="1" applyProtection="1">
      <alignment horizontal="center" vertical="center" wrapText="1"/>
      <protection locked="0"/>
    </xf>
    <xf numFmtId="0" fontId="24" fillId="11" borderId="34" xfId="0" applyFont="1" applyFill="1" applyBorder="1" applyAlignment="1" applyProtection="1">
      <alignment horizontal="center" vertical="center" wrapText="1"/>
      <protection locked="0"/>
    </xf>
    <xf numFmtId="0" fontId="24" fillId="10" borderId="22" xfId="0" applyFont="1" applyFill="1" applyBorder="1" applyAlignment="1" applyProtection="1">
      <alignment horizontal="center" vertical="center"/>
      <protection locked="0"/>
    </xf>
    <xf numFmtId="0" fontId="24" fillId="10" borderId="34" xfId="0" applyFont="1" applyFill="1" applyBorder="1" applyAlignment="1" applyProtection="1">
      <alignment horizontal="center" vertical="center"/>
      <protection locked="0"/>
    </xf>
    <xf numFmtId="0" fontId="24" fillId="13" borderId="18" xfId="0" applyFont="1" applyFill="1" applyBorder="1" applyAlignment="1" applyProtection="1">
      <alignment horizontal="center" vertical="center" wrapText="1"/>
      <protection locked="0"/>
    </xf>
    <xf numFmtId="0" fontId="24" fillId="13" borderId="42" xfId="0" applyFont="1" applyFill="1" applyBorder="1" applyAlignment="1" applyProtection="1">
      <alignment horizontal="center" vertical="center" wrapText="1"/>
      <protection locked="0"/>
    </xf>
    <xf numFmtId="0" fontId="24" fillId="10" borderId="22" xfId="0" applyFont="1" applyFill="1" applyBorder="1" applyAlignment="1" applyProtection="1">
      <alignment horizontal="center" vertical="center" wrapText="1"/>
      <protection locked="0"/>
    </xf>
    <xf numFmtId="0" fontId="24" fillId="10" borderId="32" xfId="0" applyFont="1" applyFill="1" applyBorder="1" applyAlignment="1" applyProtection="1">
      <alignment horizontal="center" vertical="center" wrapText="1"/>
      <protection locked="0"/>
    </xf>
    <xf numFmtId="0" fontId="24" fillId="10" borderId="34" xfId="0" applyFont="1" applyFill="1" applyBorder="1" applyAlignment="1" applyProtection="1">
      <alignment horizontal="center" vertical="center" wrapText="1"/>
      <protection locked="0"/>
    </xf>
    <xf numFmtId="14" fontId="28" fillId="19" borderId="62" xfId="0" applyNumberFormat="1" applyFont="1" applyFill="1" applyBorder="1" applyAlignment="1">
      <alignment horizontal="center" vertical="center" wrapText="1"/>
    </xf>
    <xf numFmtId="14" fontId="28" fillId="19" borderId="63" xfId="0" applyNumberFormat="1" applyFont="1" applyFill="1" applyBorder="1" applyAlignment="1">
      <alignment horizontal="center" vertical="center" wrapText="1"/>
    </xf>
    <xf numFmtId="0" fontId="28" fillId="19" borderId="14" xfId="0" applyFont="1" applyFill="1" applyBorder="1" applyAlignment="1">
      <alignment horizontal="center" vertical="center" wrapText="1"/>
    </xf>
    <xf numFmtId="0" fontId="28" fillId="19" borderId="12" xfId="0" applyFont="1" applyFill="1" applyBorder="1" applyAlignment="1">
      <alignment horizontal="center" vertical="center" wrapText="1"/>
    </xf>
    <xf numFmtId="164" fontId="28" fillId="19" borderId="14" xfId="4" applyNumberFormat="1" applyFont="1" applyFill="1" applyBorder="1" applyAlignment="1">
      <alignment horizontal="center" vertical="center" wrapText="1"/>
    </xf>
    <xf numFmtId="164" fontId="28" fillId="19" borderId="12" xfId="4" applyNumberFormat="1" applyFont="1" applyFill="1" applyBorder="1" applyAlignment="1">
      <alignment horizontal="center" vertical="center" wrapText="1"/>
    </xf>
    <xf numFmtId="0" fontId="28" fillId="19" borderId="21" xfId="0" applyFont="1" applyFill="1" applyBorder="1" applyAlignment="1">
      <alignment horizontal="center" vertical="center" wrapText="1"/>
    </xf>
    <xf numFmtId="0" fontId="28" fillId="19" borderId="13" xfId="0" applyFont="1" applyFill="1" applyBorder="1" applyAlignment="1">
      <alignment horizontal="center" vertical="center" wrapText="1"/>
    </xf>
    <xf numFmtId="0" fontId="24" fillId="14" borderId="14" xfId="0" applyFont="1" applyFill="1" applyBorder="1" applyAlignment="1" applyProtection="1">
      <alignment horizontal="center" vertical="center" wrapText="1"/>
      <protection locked="0"/>
    </xf>
    <xf numFmtId="0" fontId="24" fillId="14" borderId="47" xfId="0" applyFont="1" applyFill="1" applyBorder="1" applyAlignment="1" applyProtection="1">
      <alignment horizontal="center" vertical="center" wrapText="1"/>
      <protection locked="0"/>
    </xf>
    <xf numFmtId="0" fontId="24" fillId="17" borderId="18" xfId="0" applyFont="1" applyFill="1" applyBorder="1" applyAlignment="1" applyProtection="1">
      <alignment horizontal="center" vertical="center" wrapText="1"/>
      <protection locked="0"/>
    </xf>
    <xf numFmtId="0" fontId="24" fillId="17" borderId="65" xfId="0" applyFont="1" applyFill="1" applyBorder="1" applyAlignment="1" applyProtection="1">
      <alignment horizontal="center" vertical="center" wrapText="1"/>
      <protection locked="0"/>
    </xf>
    <xf numFmtId="0" fontId="27" fillId="9" borderId="25" xfId="0" applyFont="1" applyFill="1" applyBorder="1" applyAlignment="1" applyProtection="1">
      <alignment horizontal="center" vertical="center"/>
      <protection locked="0"/>
    </xf>
    <xf numFmtId="0" fontId="27" fillId="9" borderId="30" xfId="0" applyFont="1" applyFill="1" applyBorder="1" applyAlignment="1" applyProtection="1">
      <alignment horizontal="center" vertical="center"/>
      <protection locked="0"/>
    </xf>
    <xf numFmtId="0" fontId="27" fillId="9" borderId="26" xfId="0" applyFont="1" applyFill="1" applyBorder="1" applyAlignment="1" applyProtection="1">
      <alignment horizontal="center" vertical="center"/>
      <protection locked="0"/>
    </xf>
    <xf numFmtId="0" fontId="24" fillId="10" borderId="18" xfId="0" applyFont="1" applyFill="1" applyBorder="1" applyAlignment="1" applyProtection="1">
      <alignment horizontal="center" vertical="center" wrapText="1"/>
      <protection locked="0"/>
    </xf>
    <xf numFmtId="0" fontId="24" fillId="10" borderId="31" xfId="0" applyFont="1" applyFill="1" applyBorder="1" applyAlignment="1" applyProtection="1">
      <alignment horizontal="center" vertical="center" wrapText="1"/>
      <protection locked="0"/>
    </xf>
    <xf numFmtId="0" fontId="19" fillId="0" borderId="6" xfId="0" applyFont="1" applyBorder="1" applyAlignment="1" applyProtection="1">
      <alignment horizontal="center" vertical="center"/>
    </xf>
    <xf numFmtId="0" fontId="19" fillId="0" borderId="22" xfId="0" applyFont="1" applyBorder="1" applyAlignment="1" applyProtection="1">
      <alignment horizontal="center" vertical="center"/>
    </xf>
    <xf numFmtId="0" fontId="19" fillId="0" borderId="9" xfId="0" applyFont="1" applyBorder="1" applyAlignment="1" applyProtection="1">
      <alignment horizontal="center" vertical="center"/>
    </xf>
    <xf numFmtId="0" fontId="19" fillId="0" borderId="5" xfId="0" applyFont="1" applyBorder="1" applyAlignment="1" applyProtection="1">
      <alignment horizontal="center" vertical="center"/>
    </xf>
    <xf numFmtId="0" fontId="19" fillId="0" borderId="11" xfId="0" applyFont="1" applyBorder="1" applyAlignment="1" applyProtection="1">
      <alignment horizontal="center" vertical="center"/>
    </xf>
    <xf numFmtId="0" fontId="19" fillId="0" borderId="23" xfId="0" applyFont="1" applyBorder="1" applyAlignment="1" applyProtection="1">
      <alignment horizontal="center" vertical="center"/>
    </xf>
    <xf numFmtId="0" fontId="24" fillId="10" borderId="20" xfId="0" applyFont="1" applyFill="1" applyBorder="1" applyAlignment="1" applyProtection="1">
      <alignment horizontal="center" vertical="center" wrapText="1"/>
      <protection locked="0"/>
    </xf>
    <xf numFmtId="0" fontId="24" fillId="10" borderId="14" xfId="0" applyFont="1" applyFill="1" applyBorder="1" applyAlignment="1" applyProtection="1">
      <alignment horizontal="center" vertical="center"/>
      <protection locked="0"/>
    </xf>
    <xf numFmtId="0" fontId="24" fillId="10" borderId="52" xfId="0" applyFont="1" applyFill="1" applyBorder="1" applyAlignment="1" applyProtection="1">
      <alignment horizontal="center" vertical="center"/>
      <protection locked="0"/>
    </xf>
    <xf numFmtId="0" fontId="19" fillId="0" borderId="45" xfId="0" applyFont="1" applyBorder="1" applyAlignment="1" applyProtection="1">
      <alignment horizontal="center"/>
      <protection locked="0"/>
    </xf>
    <xf numFmtId="0" fontId="19" fillId="0" borderId="44" xfId="0" applyFont="1" applyBorder="1" applyAlignment="1" applyProtection="1">
      <alignment horizontal="center"/>
      <protection locked="0"/>
    </xf>
    <xf numFmtId="0" fontId="19" fillId="0" borderId="43" xfId="0" applyFont="1" applyBorder="1" applyAlignment="1" applyProtection="1">
      <alignment horizontal="center"/>
      <protection locked="0"/>
    </xf>
    <xf numFmtId="0" fontId="21" fillId="0" borderId="58" xfId="0" applyFont="1" applyBorder="1" applyAlignment="1" applyProtection="1">
      <alignment horizontal="center" vertical="center" wrapText="1"/>
    </xf>
    <xf numFmtId="0" fontId="21" fillId="0" borderId="29" xfId="0" applyFont="1" applyBorder="1" applyAlignment="1" applyProtection="1">
      <alignment horizontal="center" vertical="center"/>
    </xf>
    <xf numFmtId="0" fontId="21" fillId="0" borderId="59" xfId="0" applyFont="1" applyBorder="1" applyAlignment="1" applyProtection="1">
      <alignment horizontal="center" vertical="center"/>
    </xf>
    <xf numFmtId="0" fontId="21" fillId="0" borderId="60"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41" xfId="0" applyFont="1" applyBorder="1" applyAlignment="1" applyProtection="1">
      <alignment horizontal="center" vertical="center"/>
    </xf>
    <xf numFmtId="0" fontId="21" fillId="0" borderId="61" xfId="0" applyFont="1" applyBorder="1" applyAlignment="1" applyProtection="1">
      <alignment horizontal="center" vertical="center"/>
    </xf>
    <xf numFmtId="0" fontId="21" fillId="0" borderId="27" xfId="0" applyFont="1" applyBorder="1" applyAlignment="1" applyProtection="1">
      <alignment horizontal="center" vertical="center"/>
    </xf>
    <xf numFmtId="0" fontId="21" fillId="0" borderId="28" xfId="0" applyFont="1" applyBorder="1" applyAlignment="1" applyProtection="1">
      <alignment horizontal="center" vertical="center"/>
    </xf>
    <xf numFmtId="0" fontId="24" fillId="17" borderId="22" xfId="0" applyFont="1" applyFill="1" applyBorder="1" applyAlignment="1" applyProtection="1">
      <alignment horizontal="center" vertical="center" wrapText="1"/>
      <protection locked="0"/>
    </xf>
    <xf numFmtId="0" fontId="24" fillId="17" borderId="56" xfId="0" applyFont="1" applyFill="1" applyBorder="1" applyAlignment="1" applyProtection="1">
      <alignment horizontal="center" vertical="center" wrapText="1"/>
      <protection locked="0"/>
    </xf>
    <xf numFmtId="0" fontId="24" fillId="17" borderId="7" xfId="0" applyFont="1" applyFill="1" applyBorder="1" applyAlignment="1" applyProtection="1">
      <alignment horizontal="center" vertical="center" wrapText="1"/>
      <protection locked="0"/>
    </xf>
    <xf numFmtId="0" fontId="24" fillId="17" borderId="47" xfId="0" applyFont="1" applyFill="1" applyBorder="1" applyAlignment="1" applyProtection="1">
      <alignment horizontal="center" vertical="center" wrapText="1"/>
      <protection locked="0"/>
    </xf>
    <xf numFmtId="0" fontId="24" fillId="14" borderId="21" xfId="0" applyFont="1" applyFill="1" applyBorder="1" applyAlignment="1" applyProtection="1">
      <alignment horizontal="center" vertical="center" wrapText="1"/>
      <protection locked="0"/>
    </xf>
    <xf numFmtId="0" fontId="24" fillId="14" borderId="51" xfId="0" applyFont="1" applyFill="1" applyBorder="1" applyAlignment="1" applyProtection="1">
      <alignment horizontal="center" vertical="center" wrapText="1"/>
      <protection locked="0"/>
    </xf>
    <xf numFmtId="0" fontId="27" fillId="15" borderId="35" xfId="0" applyFont="1" applyFill="1" applyBorder="1" applyAlignment="1" applyProtection="1">
      <alignment horizontal="center" vertical="center"/>
      <protection locked="0"/>
    </xf>
    <xf numFmtId="0" fontId="27" fillId="15" borderId="36" xfId="0" applyFont="1" applyFill="1" applyBorder="1" applyAlignment="1" applyProtection="1">
      <alignment horizontal="center" vertical="center"/>
      <protection locked="0"/>
    </xf>
    <xf numFmtId="0" fontId="27" fillId="15" borderId="37" xfId="0" applyFont="1" applyFill="1" applyBorder="1" applyAlignment="1" applyProtection="1">
      <alignment horizontal="center" vertical="center"/>
      <protection locked="0"/>
    </xf>
    <xf numFmtId="0" fontId="24" fillId="14" borderId="20" xfId="0" applyFont="1" applyFill="1" applyBorder="1" applyAlignment="1" applyProtection="1">
      <alignment horizontal="center" vertical="center" wrapText="1"/>
      <protection locked="0"/>
    </xf>
    <xf numFmtId="0" fontId="24" fillId="14" borderId="48" xfId="0" applyFont="1" applyFill="1" applyBorder="1" applyAlignment="1" applyProtection="1">
      <alignment horizontal="center" vertical="center" wrapText="1"/>
      <protection locked="0"/>
    </xf>
    <xf numFmtId="0" fontId="24" fillId="17" borderId="34" xfId="0" applyFont="1" applyFill="1" applyBorder="1" applyAlignment="1" applyProtection="1">
      <alignment horizontal="center" vertical="center" wrapText="1"/>
      <protection locked="0"/>
    </xf>
    <xf numFmtId="0" fontId="27" fillId="16" borderId="35" xfId="0" applyFont="1" applyFill="1" applyBorder="1" applyAlignment="1" applyProtection="1">
      <alignment horizontal="center" vertical="center"/>
      <protection locked="0"/>
    </xf>
    <xf numFmtId="0" fontId="27" fillId="16" borderId="36" xfId="0" applyFont="1" applyFill="1" applyBorder="1" applyAlignment="1" applyProtection="1">
      <alignment horizontal="center" vertical="center"/>
      <protection locked="0"/>
    </xf>
    <xf numFmtId="0" fontId="27" fillId="16" borderId="55" xfId="0" applyFont="1" applyFill="1" applyBorder="1" applyAlignment="1" applyProtection="1">
      <alignment horizontal="center" vertical="center"/>
      <protection locked="0"/>
    </xf>
    <xf numFmtId="0" fontId="24" fillId="17" borderId="6" xfId="0" applyFont="1" applyFill="1" applyBorder="1" applyAlignment="1" applyProtection="1">
      <alignment horizontal="center" vertical="center" wrapText="1"/>
      <protection locked="0"/>
    </xf>
    <xf numFmtId="0" fontId="24" fillId="17" borderId="48" xfId="0" applyFont="1" applyFill="1" applyBorder="1" applyAlignment="1" applyProtection="1">
      <alignment horizontal="center" vertical="center" wrapText="1"/>
      <protection locked="0"/>
    </xf>
    <xf numFmtId="0" fontId="27" fillId="12" borderId="35" xfId="0" applyFont="1" applyFill="1" applyBorder="1" applyAlignment="1" applyProtection="1">
      <alignment horizontal="center" vertical="center"/>
      <protection locked="0"/>
    </xf>
    <xf numFmtId="0" fontId="27" fillId="12" borderId="36" xfId="0" applyFont="1" applyFill="1" applyBorder="1" applyAlignment="1" applyProtection="1">
      <alignment horizontal="center" vertical="center"/>
      <protection locked="0"/>
    </xf>
    <xf numFmtId="0" fontId="27" fillId="12" borderId="37" xfId="0" applyFont="1" applyFill="1" applyBorder="1" applyAlignment="1" applyProtection="1">
      <alignment horizontal="center" vertical="center"/>
      <protection locked="0"/>
    </xf>
    <xf numFmtId="0" fontId="29" fillId="18" borderId="30" xfId="0" applyFont="1" applyFill="1" applyBorder="1" applyAlignment="1">
      <alignment horizontal="center" vertical="center"/>
    </xf>
    <xf numFmtId="0" fontId="29" fillId="18" borderId="26" xfId="0" applyFont="1" applyFill="1" applyBorder="1" applyAlignment="1">
      <alignment horizontal="center" vertical="center"/>
    </xf>
    <xf numFmtId="0" fontId="25" fillId="0" borderId="47" xfId="0" applyFont="1" applyBorder="1" applyAlignment="1" applyProtection="1">
      <alignment horizontal="left" vertical="center" wrapText="1"/>
      <protection locked="0"/>
    </xf>
    <xf numFmtId="0" fontId="25" fillId="0" borderId="14" xfId="0" applyFont="1" applyBorder="1" applyAlignment="1" applyProtection="1">
      <alignment horizontal="left" vertical="center" wrapText="1"/>
      <protection locked="0"/>
    </xf>
    <xf numFmtId="15" fontId="25" fillId="0" borderId="47" xfId="0" applyNumberFormat="1" applyFont="1" applyBorder="1" applyAlignment="1" applyProtection="1">
      <alignment horizontal="center" vertical="center"/>
      <protection locked="0"/>
    </xf>
    <xf numFmtId="15" fontId="25" fillId="0" borderId="14" xfId="0" applyNumberFormat="1" applyFont="1" applyBorder="1" applyAlignment="1" applyProtection="1">
      <alignment horizontal="center" vertical="center"/>
      <protection locked="0"/>
    </xf>
    <xf numFmtId="0" fontId="28" fillId="0" borderId="47" xfId="0" applyFont="1" applyFill="1" applyBorder="1" applyAlignment="1" applyProtection="1">
      <alignment horizontal="justify" vertical="center" wrapText="1"/>
      <protection locked="0"/>
    </xf>
    <xf numFmtId="0" fontId="28" fillId="0" borderId="14" xfId="0" applyFont="1" applyFill="1" applyBorder="1" applyAlignment="1" applyProtection="1">
      <alignment horizontal="justify" vertical="center" wrapText="1"/>
      <protection locked="0"/>
    </xf>
    <xf numFmtId="0" fontId="25" fillId="0" borderId="47" xfId="0" applyFont="1" applyBorder="1" applyAlignment="1" applyProtection="1">
      <alignment horizontal="center" vertical="center"/>
      <protection locked="0"/>
    </xf>
    <xf numFmtId="0" fontId="25" fillId="0" borderId="14" xfId="0" applyFont="1" applyBorder="1" applyAlignment="1" applyProtection="1">
      <alignment horizontal="center" vertical="center"/>
      <protection locked="0"/>
    </xf>
    <xf numFmtId="9" fontId="25" fillId="0" borderId="47" xfId="4" applyFont="1" applyBorder="1" applyAlignment="1" applyProtection="1">
      <alignment horizontal="center" vertical="center"/>
    </xf>
    <xf numFmtId="9" fontId="25" fillId="0" borderId="14" xfId="4" applyFont="1" applyBorder="1" applyAlignment="1" applyProtection="1">
      <alignment horizontal="center" vertical="center"/>
    </xf>
    <xf numFmtId="0" fontId="25" fillId="0" borderId="47" xfId="0" applyFont="1" applyBorder="1" applyAlignment="1" applyProtection="1">
      <alignment horizontal="center" vertical="center"/>
    </xf>
    <xf numFmtId="0" fontId="25" fillId="0" borderId="14" xfId="0" applyFont="1" applyBorder="1" applyAlignment="1" applyProtection="1">
      <alignment horizontal="center" vertical="center"/>
    </xf>
    <xf numFmtId="0" fontId="20" fillId="0" borderId="58" xfId="0" applyFont="1" applyBorder="1" applyAlignment="1" applyProtection="1">
      <alignment horizontal="center" vertical="center" wrapText="1"/>
    </xf>
    <xf numFmtId="0" fontId="20" fillId="0" borderId="29" xfId="0" applyFont="1" applyBorder="1" applyAlignment="1" applyProtection="1">
      <alignment horizontal="center" vertical="center"/>
    </xf>
    <xf numFmtId="0" fontId="20" fillId="0" borderId="59" xfId="0" applyFont="1" applyBorder="1" applyAlignment="1" applyProtection="1">
      <alignment horizontal="center" vertical="center"/>
    </xf>
    <xf numFmtId="0" fontId="20" fillId="0" borderId="60"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41" xfId="0" applyFont="1" applyBorder="1" applyAlignment="1" applyProtection="1">
      <alignment horizontal="center" vertical="center"/>
    </xf>
    <xf numFmtId="0" fontId="20" fillId="0" borderId="61"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28" xfId="0" applyFont="1" applyBorder="1" applyAlignment="1" applyProtection="1">
      <alignment horizontal="center" vertical="center"/>
    </xf>
    <xf numFmtId="0" fontId="27" fillId="20" borderId="58" xfId="0" applyFont="1" applyFill="1" applyBorder="1" applyAlignment="1" applyProtection="1">
      <alignment horizontal="center" vertical="center"/>
      <protection locked="0"/>
    </xf>
    <xf numFmtId="0" fontId="27" fillId="20" borderId="29" xfId="0" applyFont="1" applyFill="1" applyBorder="1" applyAlignment="1" applyProtection="1">
      <alignment horizontal="center" vertical="center"/>
      <protection locked="0"/>
    </xf>
    <xf numFmtId="0" fontId="27" fillId="20" borderId="59" xfId="0" applyFont="1" applyFill="1" applyBorder="1" applyAlignment="1" applyProtection="1">
      <alignment horizontal="center" vertical="center"/>
      <protection locked="0"/>
    </xf>
    <xf numFmtId="0" fontId="24" fillId="11" borderId="48" xfId="0" applyFont="1" applyFill="1" applyBorder="1" applyAlignment="1" applyProtection="1">
      <alignment horizontal="center" vertical="center" wrapText="1"/>
      <protection locked="0"/>
    </xf>
    <xf numFmtId="0" fontId="24" fillId="11" borderId="64" xfId="0" applyFont="1" applyFill="1" applyBorder="1" applyAlignment="1" applyProtection="1">
      <alignment horizontal="center" vertical="center" wrapText="1"/>
      <protection locked="0"/>
    </xf>
    <xf numFmtId="0" fontId="24" fillId="11" borderId="47" xfId="0" applyFont="1" applyFill="1" applyBorder="1" applyAlignment="1" applyProtection="1">
      <alignment horizontal="center" vertical="center" wrapText="1"/>
      <protection locked="0"/>
    </xf>
    <xf numFmtId="0" fontId="24" fillId="11" borderId="65" xfId="0" applyFont="1" applyFill="1" applyBorder="1" applyAlignment="1" applyProtection="1">
      <alignment horizontal="center" vertical="center" wrapText="1"/>
      <protection locked="0"/>
    </xf>
    <xf numFmtId="164" fontId="24" fillId="11" borderId="47" xfId="4" applyNumberFormat="1" applyFont="1" applyFill="1" applyBorder="1" applyAlignment="1" applyProtection="1">
      <alignment horizontal="center" vertical="center" wrapText="1"/>
      <protection locked="0"/>
    </xf>
    <xf numFmtId="164" fontId="24" fillId="11" borderId="65" xfId="4" applyNumberFormat="1" applyFont="1" applyFill="1" applyBorder="1" applyAlignment="1" applyProtection="1">
      <alignment horizontal="center" vertical="center" wrapText="1"/>
      <protection locked="0"/>
    </xf>
    <xf numFmtId="0" fontId="24" fillId="11" borderId="51" xfId="0" applyFont="1" applyFill="1" applyBorder="1" applyAlignment="1" applyProtection="1">
      <alignment horizontal="center" vertical="center" wrapText="1"/>
      <protection locked="0"/>
    </xf>
    <xf numFmtId="0" fontId="24" fillId="11" borderId="66" xfId="0" applyFont="1" applyFill="1" applyBorder="1" applyAlignment="1" applyProtection="1">
      <alignment horizontal="center" vertical="center" wrapText="1"/>
      <protection locked="0"/>
    </xf>
    <xf numFmtId="0" fontId="28" fillId="0" borderId="47" xfId="0" applyFont="1" applyBorder="1" applyAlignment="1" applyProtection="1">
      <alignment horizontal="justify" vertical="center"/>
      <protection locked="0"/>
    </xf>
    <xf numFmtId="0" fontId="28" fillId="0" borderId="67" xfId="0" applyFont="1" applyBorder="1" applyAlignment="1" applyProtection="1">
      <alignment horizontal="justify" vertical="center"/>
      <protection locked="0"/>
    </xf>
    <xf numFmtId="164" fontId="25" fillId="0" borderId="47" xfId="4" applyNumberFormat="1" applyFont="1" applyBorder="1" applyAlignment="1" applyProtection="1">
      <alignment horizontal="center" vertical="center" wrapText="1"/>
      <protection locked="0"/>
    </xf>
    <xf numFmtId="164" fontId="25" fillId="0" borderId="14" xfId="4" applyNumberFormat="1" applyFont="1" applyBorder="1" applyAlignment="1" applyProtection="1">
      <alignment horizontal="center" vertical="center" wrapText="1"/>
      <protection locked="0"/>
    </xf>
    <xf numFmtId="0" fontId="24" fillId="11" borderId="18" xfId="0" applyFont="1" applyFill="1" applyBorder="1" applyAlignment="1" applyProtection="1">
      <alignment horizontal="center" vertical="center" textRotation="90" wrapText="1"/>
      <protection locked="0"/>
    </xf>
    <xf numFmtId="0" fontId="24" fillId="11" borderId="31" xfId="0" applyFont="1" applyFill="1" applyBorder="1" applyAlignment="1" applyProtection="1">
      <alignment horizontal="center" vertical="center" textRotation="90" wrapText="1"/>
      <protection locked="0"/>
    </xf>
    <xf numFmtId="0" fontId="27" fillId="8" borderId="25" xfId="0" applyFont="1" applyFill="1" applyBorder="1" applyAlignment="1" applyProtection="1">
      <alignment horizontal="center" vertical="center"/>
      <protection locked="0"/>
    </xf>
    <xf numFmtId="0" fontId="27" fillId="8" borderId="30" xfId="0" applyFont="1" applyFill="1" applyBorder="1" applyAlignment="1" applyProtection="1">
      <alignment horizontal="center" vertical="center"/>
      <protection locked="0"/>
    </xf>
    <xf numFmtId="0" fontId="27" fillId="8" borderId="26" xfId="0" applyFont="1" applyFill="1" applyBorder="1" applyAlignment="1" applyProtection="1">
      <alignment horizontal="center" vertical="center"/>
      <protection locked="0"/>
    </xf>
    <xf numFmtId="0" fontId="21" fillId="0" borderId="58" xfId="0" applyFont="1" applyBorder="1" applyAlignment="1" applyProtection="1">
      <alignment horizontal="center" vertical="center"/>
    </xf>
    <xf numFmtId="0" fontId="4" fillId="2" borderId="4" xfId="1" applyFont="1" applyFill="1" applyBorder="1" applyAlignment="1">
      <alignment horizontal="center" vertical="center"/>
    </xf>
    <xf numFmtId="0" fontId="5" fillId="2" borderId="4" xfId="1" applyFont="1" applyFill="1" applyBorder="1" applyAlignment="1">
      <alignment horizontal="left" vertical="center" wrapText="1"/>
    </xf>
    <xf numFmtId="0" fontId="5" fillId="2" borderId="47" xfId="1" applyFont="1" applyFill="1" applyBorder="1" applyAlignment="1">
      <alignment horizontal="center" vertical="center" wrapText="1"/>
    </xf>
    <xf numFmtId="0" fontId="5" fillId="2" borderId="14" xfId="1" applyFont="1" applyFill="1" applyBorder="1" applyAlignment="1">
      <alignment horizontal="center" vertical="center" wrapText="1"/>
    </xf>
    <xf numFmtId="0" fontId="4" fillId="2" borderId="0" xfId="1" applyFont="1" applyFill="1" applyAlignment="1">
      <alignment horizontal="center" vertical="center"/>
    </xf>
    <xf numFmtId="0" fontId="7" fillId="2" borderId="4"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3" fillId="2" borderId="1" xfId="1" applyFont="1" applyFill="1" applyBorder="1" applyAlignment="1">
      <alignment horizontal="center"/>
    </xf>
    <xf numFmtId="0" fontId="4" fillId="3" borderId="4" xfId="1" applyFont="1" applyFill="1" applyBorder="1" applyAlignment="1">
      <alignment horizontal="center" vertical="center" textRotation="90"/>
    </xf>
    <xf numFmtId="0" fontId="6" fillId="0" borderId="0" xfId="1" applyFont="1" applyBorder="1" applyAlignment="1">
      <alignment horizontal="justify" vertical="top" wrapText="1"/>
    </xf>
    <xf numFmtId="0" fontId="5" fillId="4" borderId="5"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9" fillId="0" borderId="45" xfId="0" applyFont="1" applyBorder="1" applyAlignment="1">
      <alignment horizontal="justify" vertical="center" wrapText="1"/>
    </xf>
    <xf numFmtId="0" fontId="17" fillId="0" borderId="44" xfId="0" applyFont="1" applyBorder="1" applyAlignment="1">
      <alignment horizontal="justify" vertical="center" wrapText="1"/>
    </xf>
    <xf numFmtId="0" fontId="17" fillId="0" borderId="43" xfId="0" applyFont="1" applyBorder="1" applyAlignment="1">
      <alignment horizontal="justify" vertical="center" wrapText="1"/>
    </xf>
    <xf numFmtId="0" fontId="1" fillId="0" borderId="25" xfId="0" applyFont="1" applyBorder="1" applyAlignment="1">
      <alignment horizontal="center" vertical="center"/>
    </xf>
    <xf numFmtId="0" fontId="1" fillId="0" borderId="30" xfId="0" applyFont="1" applyBorder="1" applyAlignment="1">
      <alignment horizontal="center" vertical="center"/>
    </xf>
    <xf numFmtId="0" fontId="1" fillId="0" borderId="26" xfId="0" applyFont="1" applyBorder="1" applyAlignment="1">
      <alignment horizontal="center" vertical="center"/>
    </xf>
  </cellXfs>
  <cellStyles count="8">
    <cellStyle name="Moneda 2" xfId="7"/>
    <cellStyle name="Normal" xfId="0" builtinId="0"/>
    <cellStyle name="Normal 2" xfId="1"/>
    <cellStyle name="Normal 3" xfId="2"/>
    <cellStyle name="Normal 3 2" xfId="5"/>
    <cellStyle name="Normal 4" xfId="3"/>
    <cellStyle name="Normal 4 2" xfId="6"/>
    <cellStyle name="Porcentaje" xfId="4" builtinId="5"/>
  </cellStyles>
  <dxfs count="22">
    <dxf>
      <font>
        <b/>
        <i val="0"/>
        <color theme="0"/>
      </font>
      <fill>
        <patternFill>
          <bgColor rgb="FFFF3300"/>
        </patternFill>
      </fill>
    </dxf>
    <dxf>
      <font>
        <b/>
        <i val="0"/>
      </font>
      <fill>
        <patternFill>
          <b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188384</xdr:colOff>
      <xdr:row>0</xdr:row>
      <xdr:rowOff>139700</xdr:rowOff>
    </xdr:from>
    <xdr:to>
      <xdr:col>1</xdr:col>
      <xdr:colOff>822960</xdr:colOff>
      <xdr:row>3</xdr:row>
      <xdr:rowOff>152400</xdr:rowOff>
    </xdr:to>
    <xdr:pic>
      <xdr:nvPicPr>
        <xdr:cNvPr id="11" name="5 Imagen" descr="C:\Users\john.garcia\Desktop\LOGO CAPITAL LETRA NEGRA.png">
          <a:extLst>
            <a:ext uri="{FF2B5EF4-FFF2-40B4-BE49-F238E27FC236}">
              <a16:creationId xmlns:a16="http://schemas.microsoft.com/office/drawing/2014/main" id="{FFCA5C5C-AF05-4A58-A153-5F96D13C84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384" y="139700"/>
          <a:ext cx="1625176" cy="1064260"/>
        </a:xfrm>
        <a:prstGeom prst="rect">
          <a:avLst/>
        </a:prstGeom>
        <a:noFill/>
        <a:ln>
          <a:noFill/>
        </a:ln>
      </xdr:spPr>
    </xdr:pic>
    <xdr:clientData/>
  </xdr:twoCellAnchor>
  <xdr:twoCellAnchor editAs="oneCell">
    <xdr:from>
      <xdr:col>60</xdr:col>
      <xdr:colOff>155785</xdr:colOff>
      <xdr:row>0</xdr:row>
      <xdr:rowOff>276215</xdr:rowOff>
    </xdr:from>
    <xdr:to>
      <xdr:col>60</xdr:col>
      <xdr:colOff>1097703</xdr:colOff>
      <xdr:row>3</xdr:row>
      <xdr:rowOff>11854</xdr:rowOff>
    </xdr:to>
    <xdr:pic>
      <xdr:nvPicPr>
        <xdr:cNvPr id="14" name="3 Imagen" descr="C:\Users\john.garcia\Desktop\2020-01-08.png">
          <a:extLst>
            <a:ext uri="{FF2B5EF4-FFF2-40B4-BE49-F238E27FC236}">
              <a16:creationId xmlns:a16="http://schemas.microsoft.com/office/drawing/2014/main" id="{5DB4CCCC-420B-4852-AC81-5BCA6620A726}"/>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274025" y="276215"/>
          <a:ext cx="941918" cy="787199"/>
        </a:xfrm>
        <a:prstGeom prst="rect">
          <a:avLst/>
        </a:prstGeom>
        <a:noFill/>
        <a:ln>
          <a:noFill/>
        </a:ln>
      </xdr:spPr>
    </xdr:pic>
    <xdr:clientData/>
  </xdr:twoCellAnchor>
  <xdr:twoCellAnchor editAs="oneCell">
    <xdr:from>
      <xdr:col>31</xdr:col>
      <xdr:colOff>0</xdr:colOff>
      <xdr:row>0</xdr:row>
      <xdr:rowOff>213360</xdr:rowOff>
    </xdr:from>
    <xdr:to>
      <xdr:col>32</xdr:col>
      <xdr:colOff>770043</xdr:colOff>
      <xdr:row>3</xdr:row>
      <xdr:rowOff>167640</xdr:rowOff>
    </xdr:to>
    <xdr:pic>
      <xdr:nvPicPr>
        <xdr:cNvPr id="6" name="5 Imagen" descr="C:\Users\john.garcia\Desktop\LOGO CAPITAL LETRA NEGRA.png">
          <a:extLst>
            <a:ext uri="{FF2B5EF4-FFF2-40B4-BE49-F238E27FC236}">
              <a16:creationId xmlns:a16="http://schemas.microsoft.com/office/drawing/2014/main" id="{DABC4358-5318-4189-BDA8-74B9CDF104D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1257240" y="213360"/>
          <a:ext cx="1669203" cy="1005840"/>
        </a:xfrm>
        <a:prstGeom prst="rect">
          <a:avLst/>
        </a:prstGeom>
        <a:noFill/>
        <a:ln>
          <a:noFill/>
        </a:ln>
      </xdr:spPr>
    </xdr:pic>
    <xdr:clientData/>
  </xdr:twoCellAnchor>
  <xdr:twoCellAnchor editAs="oneCell">
    <xdr:from>
      <xdr:col>28</xdr:col>
      <xdr:colOff>716280</xdr:colOff>
      <xdr:row>0</xdr:row>
      <xdr:rowOff>243840</xdr:rowOff>
    </xdr:from>
    <xdr:to>
      <xdr:col>30</xdr:col>
      <xdr:colOff>502920</xdr:colOff>
      <xdr:row>2</xdr:row>
      <xdr:rowOff>329999</xdr:rowOff>
    </xdr:to>
    <xdr:pic>
      <xdr:nvPicPr>
        <xdr:cNvPr id="7" name="3 Imagen" descr="C:\Users\john.garcia\Desktop\2020-01-08.png">
          <a:extLst>
            <a:ext uri="{FF2B5EF4-FFF2-40B4-BE49-F238E27FC236}">
              <a16:creationId xmlns:a16="http://schemas.microsoft.com/office/drawing/2014/main" id="{695FCD08-D8DD-46BE-B93D-61BC19D9D074}"/>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748480" y="243840"/>
          <a:ext cx="929640" cy="78719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470647</xdr:colOff>
      <xdr:row>0</xdr:row>
      <xdr:rowOff>156882</xdr:rowOff>
    </xdr:from>
    <xdr:to>
      <xdr:col>6</xdr:col>
      <xdr:colOff>1100340</xdr:colOff>
      <xdr:row>2</xdr:row>
      <xdr:rowOff>12401</xdr:rowOff>
    </xdr:to>
    <xdr:pic>
      <xdr:nvPicPr>
        <xdr:cNvPr id="3" name="2 Imagen" descr="C:\Users\john.garcia\Desktop\2020-01-08.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25235" y="156882"/>
          <a:ext cx="629693" cy="505460"/>
        </a:xfrm>
        <a:prstGeom prst="rect">
          <a:avLst/>
        </a:prstGeom>
        <a:noFill/>
        <a:ln>
          <a:noFill/>
        </a:ln>
      </xdr:spPr>
    </xdr:pic>
    <xdr:clientData/>
  </xdr:twoCellAnchor>
  <xdr:twoCellAnchor editAs="oneCell">
    <xdr:from>
      <xdr:col>0</xdr:col>
      <xdr:colOff>201706</xdr:colOff>
      <xdr:row>1</xdr:row>
      <xdr:rowOff>11206</xdr:rowOff>
    </xdr:from>
    <xdr:to>
      <xdr:col>1</xdr:col>
      <xdr:colOff>829235</xdr:colOff>
      <xdr:row>3</xdr:row>
      <xdr:rowOff>10497</xdr:rowOff>
    </xdr:to>
    <xdr:pic>
      <xdr:nvPicPr>
        <xdr:cNvPr id="4" name="5 Imagen" descr="C:\Users\john.garcia\Desktop\LOGO CAPITAL LETRA NEGRA.png">
          <a:extLst>
            <a:ext uri="{FF2B5EF4-FFF2-40B4-BE49-F238E27FC236}">
              <a16:creationId xmlns:a16="http://schemas.microsoft.com/office/drawing/2014/main" id="{4E21FA5A-3830-4129-B671-3D63BF1D192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1706" y="179294"/>
          <a:ext cx="918882" cy="581997"/>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178593</xdr:colOff>
      <xdr:row>1</xdr:row>
      <xdr:rowOff>27121</xdr:rowOff>
    </xdr:from>
    <xdr:to>
      <xdr:col>16</xdr:col>
      <xdr:colOff>887290</xdr:colOff>
      <xdr:row>1</xdr:row>
      <xdr:rowOff>641278</xdr:rowOff>
    </xdr:to>
    <xdr:pic>
      <xdr:nvPicPr>
        <xdr:cNvPr id="4" name="3 Imagen" descr="C:\Users\john.garcia\Desktop\2020-01-08.png">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359562" y="229527"/>
          <a:ext cx="708697" cy="614157"/>
        </a:xfrm>
        <a:prstGeom prst="rect">
          <a:avLst/>
        </a:prstGeom>
        <a:noFill/>
        <a:ln>
          <a:noFill/>
        </a:ln>
      </xdr:spPr>
    </xdr:pic>
    <xdr:clientData/>
  </xdr:twoCellAnchor>
  <xdr:twoCellAnchor editAs="oneCell">
    <xdr:from>
      <xdr:col>0</xdr:col>
      <xdr:colOff>77042</xdr:colOff>
      <xdr:row>1</xdr:row>
      <xdr:rowOff>33618</xdr:rowOff>
    </xdr:from>
    <xdr:to>
      <xdr:col>1</xdr:col>
      <xdr:colOff>723482</xdr:colOff>
      <xdr:row>2</xdr:row>
      <xdr:rowOff>3876</xdr:rowOff>
    </xdr:to>
    <xdr:pic>
      <xdr:nvPicPr>
        <xdr:cNvPr id="6" name="5 Imagen" descr="C:\Users\john.garcia\Desktop\LOGO CAPITAL LETRA NEGRA.png">
          <a:extLst>
            <a:ext uri="{FF2B5EF4-FFF2-40B4-BE49-F238E27FC236}">
              <a16:creationId xmlns:a16="http://schemas.microsoft.com/office/drawing/2014/main" id="{140CFCF8-B233-419C-B591-C0395710059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042" y="236024"/>
          <a:ext cx="1086971" cy="672727"/>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fga/Desktop/EPLE-FT-026%20MATRIZ%20RIESGOS%20DE%20CORRUP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 val="DEFINICIÓN"/>
      <sheetName val="ZONA DE RIESGO"/>
    </sheetNames>
    <sheetDataSet>
      <sheetData sheetId="0" refreshError="1"/>
      <sheetData sheetId="1" refreshError="1">
        <row r="6">
          <cell r="B6" t="str">
            <v>Estratégico</v>
          </cell>
          <cell r="H6" t="str">
            <v>Preventivo</v>
          </cell>
          <cell r="I6" t="str">
            <v>Si</v>
          </cell>
        </row>
        <row r="7">
          <cell r="B7" t="str">
            <v>Misional</v>
          </cell>
          <cell r="H7" t="str">
            <v>Correctivo</v>
          </cell>
          <cell r="I7" t="str">
            <v>No</v>
          </cell>
        </row>
        <row r="8">
          <cell r="B8" t="str">
            <v>Apoyo</v>
          </cell>
          <cell r="H8" t="str">
            <v>Detectivo</v>
          </cell>
        </row>
        <row r="9">
          <cell r="B9" t="str">
            <v>Control, Seguimiento y Evaluación</v>
          </cell>
        </row>
      </sheetData>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7"/>
  <sheetViews>
    <sheetView tabSelected="1" zoomScale="90" zoomScaleNormal="90" zoomScaleSheetLayoutView="85" workbookViewId="0">
      <selection sqref="A1:B4"/>
    </sheetView>
  </sheetViews>
  <sheetFormatPr baseColWidth="10" defaultColWidth="11.42578125" defaultRowHeight="14.25" zeroHeight="1" x14ac:dyDescent="0.2"/>
  <cols>
    <col min="1" max="1" width="14.42578125" style="109" customWidth="1"/>
    <col min="2" max="2" width="15.7109375" style="109" customWidth="1"/>
    <col min="3" max="3" width="26.42578125" style="109" customWidth="1"/>
    <col min="4" max="4" width="45.140625" style="109" customWidth="1"/>
    <col min="5" max="5" width="10.42578125" style="109" customWidth="1"/>
    <col min="6" max="6" width="13.140625" style="109" customWidth="1"/>
    <col min="7" max="7" width="14.42578125" style="109" customWidth="1"/>
    <col min="8" max="8" width="11.7109375" style="109" customWidth="1"/>
    <col min="9" max="11" width="20.5703125" style="109" customWidth="1"/>
    <col min="12" max="14" width="14.28515625" style="109" customWidth="1"/>
    <col min="15" max="15" width="12.7109375" style="109" customWidth="1"/>
    <col min="16" max="16" width="4.28515625" style="109" hidden="1" customWidth="1"/>
    <col min="17" max="17" width="6.140625" style="109" hidden="1" customWidth="1"/>
    <col min="18" max="18" width="15" style="109" customWidth="1"/>
    <col min="19" max="19" width="4.28515625" style="109" hidden="1" customWidth="1"/>
    <col min="20" max="20" width="5.28515625" style="109" hidden="1" customWidth="1"/>
    <col min="21" max="22" width="12.7109375" style="109" customWidth="1"/>
    <col min="23" max="23" width="21.5703125" style="109" customWidth="1"/>
    <col min="24" max="24" width="41.42578125" style="109" customWidth="1"/>
    <col min="25" max="25" width="40.85546875" style="109" customWidth="1"/>
    <col min="26" max="26" width="7.5703125" style="109" hidden="1" customWidth="1"/>
    <col min="27" max="27" width="9.28515625" style="109" customWidth="1"/>
    <col min="28" max="28" width="11" style="109" hidden="1" customWidth="1"/>
    <col min="29" max="29" width="16.7109375" style="109" customWidth="1"/>
    <col min="30" max="30" width="16.7109375" style="109" hidden="1" customWidth="1"/>
    <col min="31" max="31" width="15.7109375" style="109" customWidth="1"/>
    <col min="32" max="32" width="13.140625" style="109" customWidth="1"/>
    <col min="33" max="33" width="11.7109375" style="109" customWidth="1"/>
    <col min="34" max="34" width="13.42578125" style="109" customWidth="1"/>
    <col min="35" max="36" width="5.42578125" style="109" hidden="1" customWidth="1"/>
    <col min="37" max="37" width="12.42578125" style="109" customWidth="1"/>
    <col min="38" max="39" width="5.42578125" style="109" hidden="1" customWidth="1"/>
    <col min="40" max="40" width="12.85546875" style="109" customWidth="1"/>
    <col min="41" max="41" width="13.140625" style="109" customWidth="1"/>
    <col min="42" max="42" width="14" style="109" customWidth="1"/>
    <col min="43" max="43" width="84.140625" style="109" customWidth="1"/>
    <col min="44" max="44" width="28.42578125" style="109" customWidth="1"/>
    <col min="45" max="46" width="17.7109375" style="174" customWidth="1"/>
    <col min="47" max="48" width="16.5703125" style="109" customWidth="1"/>
    <col min="49" max="49" width="22.42578125" style="180" customWidth="1"/>
    <col min="50" max="50" width="17.7109375" style="180" customWidth="1"/>
    <col min="51" max="51" width="89.140625" style="180" customWidth="1"/>
    <col min="52" max="52" width="17.7109375" style="190" customWidth="1"/>
    <col min="53" max="55" width="17.7109375" style="180" customWidth="1"/>
    <col min="56" max="56" width="40.7109375" style="109" customWidth="1"/>
    <col min="57" max="59" width="17.7109375" style="174" customWidth="1"/>
    <col min="60" max="60" width="92" style="109" customWidth="1"/>
    <col min="61" max="61" width="17.7109375" style="174" customWidth="1"/>
    <col min="62" max="16384" width="11.42578125" style="109"/>
  </cols>
  <sheetData>
    <row r="1" spans="1:61" ht="27.6" customHeight="1" x14ac:dyDescent="0.2">
      <c r="A1" s="268"/>
      <c r="B1" s="269"/>
      <c r="C1" s="323" t="s">
        <v>487</v>
      </c>
      <c r="D1" s="324"/>
      <c r="E1" s="324"/>
      <c r="F1" s="324"/>
      <c r="G1" s="324"/>
      <c r="H1" s="324"/>
      <c r="I1" s="324"/>
      <c r="J1" s="324"/>
      <c r="K1" s="324"/>
      <c r="L1" s="324"/>
      <c r="M1" s="324"/>
      <c r="N1" s="324"/>
      <c r="O1" s="324"/>
      <c r="P1" s="324"/>
      <c r="Q1" s="324"/>
      <c r="R1" s="324"/>
      <c r="S1" s="324"/>
      <c r="T1" s="324"/>
      <c r="U1" s="324"/>
      <c r="V1" s="324"/>
      <c r="W1" s="324"/>
      <c r="X1" s="324"/>
      <c r="Y1" s="324"/>
      <c r="Z1" s="324"/>
      <c r="AA1" s="325"/>
      <c r="AB1" s="175"/>
      <c r="AC1" s="352"/>
      <c r="AD1" s="281"/>
      <c r="AE1" s="282"/>
      <c r="AF1" s="352"/>
      <c r="AG1" s="282"/>
      <c r="AH1" s="280" t="s">
        <v>487</v>
      </c>
      <c r="AI1" s="281"/>
      <c r="AJ1" s="281"/>
      <c r="AK1" s="281"/>
      <c r="AL1" s="281"/>
      <c r="AM1" s="281"/>
      <c r="AN1" s="281"/>
      <c r="AO1" s="281"/>
      <c r="AP1" s="281"/>
      <c r="AQ1" s="281"/>
      <c r="AR1" s="281"/>
      <c r="AS1" s="281"/>
      <c r="AT1" s="281"/>
      <c r="AU1" s="281"/>
      <c r="AV1" s="281"/>
      <c r="AW1" s="281"/>
      <c r="AX1" s="281"/>
      <c r="AY1" s="281"/>
      <c r="AZ1" s="281"/>
      <c r="BA1" s="281"/>
      <c r="BB1" s="281"/>
      <c r="BC1" s="281"/>
      <c r="BD1" s="281"/>
      <c r="BE1" s="281"/>
      <c r="BF1" s="281"/>
      <c r="BG1" s="281"/>
      <c r="BH1" s="282"/>
      <c r="BI1" s="277"/>
    </row>
    <row r="2" spans="1:61" ht="27.6" customHeight="1" x14ac:dyDescent="0.2">
      <c r="A2" s="270"/>
      <c r="B2" s="271"/>
      <c r="C2" s="326"/>
      <c r="D2" s="327"/>
      <c r="E2" s="327"/>
      <c r="F2" s="327"/>
      <c r="G2" s="327"/>
      <c r="H2" s="327"/>
      <c r="I2" s="327"/>
      <c r="J2" s="327"/>
      <c r="K2" s="327"/>
      <c r="L2" s="327"/>
      <c r="M2" s="327"/>
      <c r="N2" s="327"/>
      <c r="O2" s="327"/>
      <c r="P2" s="327"/>
      <c r="Q2" s="327"/>
      <c r="R2" s="327"/>
      <c r="S2" s="327"/>
      <c r="T2" s="327"/>
      <c r="U2" s="327"/>
      <c r="V2" s="327"/>
      <c r="W2" s="327"/>
      <c r="X2" s="327"/>
      <c r="Y2" s="327"/>
      <c r="Z2" s="327"/>
      <c r="AA2" s="328"/>
      <c r="AB2" s="110"/>
      <c r="AC2" s="283"/>
      <c r="AD2" s="284"/>
      <c r="AE2" s="285"/>
      <c r="AF2" s="283"/>
      <c r="AG2" s="285"/>
      <c r="AH2" s="283"/>
      <c r="AI2" s="284"/>
      <c r="AJ2" s="284"/>
      <c r="AK2" s="284"/>
      <c r="AL2" s="284"/>
      <c r="AM2" s="284"/>
      <c r="AN2" s="284"/>
      <c r="AO2" s="284"/>
      <c r="AP2" s="284"/>
      <c r="AQ2" s="284"/>
      <c r="AR2" s="284"/>
      <c r="AS2" s="284"/>
      <c r="AT2" s="284"/>
      <c r="AU2" s="284"/>
      <c r="AV2" s="284"/>
      <c r="AW2" s="284"/>
      <c r="AX2" s="284"/>
      <c r="AY2" s="284"/>
      <c r="AZ2" s="284"/>
      <c r="BA2" s="284"/>
      <c r="BB2" s="284"/>
      <c r="BC2" s="284"/>
      <c r="BD2" s="284"/>
      <c r="BE2" s="284"/>
      <c r="BF2" s="284"/>
      <c r="BG2" s="284"/>
      <c r="BH2" s="285"/>
      <c r="BI2" s="278"/>
    </row>
    <row r="3" spans="1:61" ht="27.6" customHeight="1" x14ac:dyDescent="0.2">
      <c r="A3" s="270"/>
      <c r="B3" s="271"/>
      <c r="C3" s="326"/>
      <c r="D3" s="327"/>
      <c r="E3" s="327"/>
      <c r="F3" s="327"/>
      <c r="G3" s="327"/>
      <c r="H3" s="327"/>
      <c r="I3" s="327"/>
      <c r="J3" s="327"/>
      <c r="K3" s="327"/>
      <c r="L3" s="327"/>
      <c r="M3" s="327"/>
      <c r="N3" s="327"/>
      <c r="O3" s="327"/>
      <c r="P3" s="327"/>
      <c r="Q3" s="327"/>
      <c r="R3" s="327"/>
      <c r="S3" s="327"/>
      <c r="T3" s="327"/>
      <c r="U3" s="327"/>
      <c r="V3" s="327"/>
      <c r="W3" s="327"/>
      <c r="X3" s="327"/>
      <c r="Y3" s="327"/>
      <c r="Z3" s="327"/>
      <c r="AA3" s="328"/>
      <c r="AB3" s="110"/>
      <c r="AC3" s="283"/>
      <c r="AD3" s="284"/>
      <c r="AE3" s="285"/>
      <c r="AF3" s="283"/>
      <c r="AG3" s="285"/>
      <c r="AH3" s="283"/>
      <c r="AI3" s="284"/>
      <c r="AJ3" s="284"/>
      <c r="AK3" s="284"/>
      <c r="AL3" s="284"/>
      <c r="AM3" s="284"/>
      <c r="AN3" s="284"/>
      <c r="AO3" s="284"/>
      <c r="AP3" s="284"/>
      <c r="AQ3" s="284"/>
      <c r="AR3" s="284"/>
      <c r="AS3" s="284"/>
      <c r="AT3" s="284"/>
      <c r="AU3" s="284"/>
      <c r="AV3" s="284"/>
      <c r="AW3" s="284"/>
      <c r="AX3" s="284"/>
      <c r="AY3" s="284"/>
      <c r="AZ3" s="284"/>
      <c r="BA3" s="284"/>
      <c r="BB3" s="284"/>
      <c r="BC3" s="284"/>
      <c r="BD3" s="284"/>
      <c r="BE3" s="284"/>
      <c r="BF3" s="284"/>
      <c r="BG3" s="284"/>
      <c r="BH3" s="285"/>
      <c r="BI3" s="278"/>
    </row>
    <row r="4" spans="1:61" ht="27.6" customHeight="1" thickBot="1" x14ac:dyDescent="0.25">
      <c r="A4" s="272"/>
      <c r="B4" s="273"/>
      <c r="C4" s="329"/>
      <c r="D4" s="330"/>
      <c r="E4" s="330"/>
      <c r="F4" s="330"/>
      <c r="G4" s="330"/>
      <c r="H4" s="330"/>
      <c r="I4" s="330"/>
      <c r="J4" s="330"/>
      <c r="K4" s="330"/>
      <c r="L4" s="330"/>
      <c r="M4" s="330"/>
      <c r="N4" s="330"/>
      <c r="O4" s="330"/>
      <c r="P4" s="330"/>
      <c r="Q4" s="330"/>
      <c r="R4" s="330"/>
      <c r="S4" s="330"/>
      <c r="T4" s="330"/>
      <c r="U4" s="330"/>
      <c r="V4" s="330"/>
      <c r="W4" s="330"/>
      <c r="X4" s="330"/>
      <c r="Y4" s="330"/>
      <c r="Z4" s="330"/>
      <c r="AA4" s="331"/>
      <c r="AB4" s="176"/>
      <c r="AC4" s="286"/>
      <c r="AD4" s="287"/>
      <c r="AE4" s="288"/>
      <c r="AF4" s="286"/>
      <c r="AG4" s="288"/>
      <c r="AH4" s="286"/>
      <c r="AI4" s="287"/>
      <c r="AJ4" s="287"/>
      <c r="AK4" s="287"/>
      <c r="AL4" s="287"/>
      <c r="AM4" s="287"/>
      <c r="AN4" s="287"/>
      <c r="AO4" s="287"/>
      <c r="AP4" s="287"/>
      <c r="AQ4" s="287"/>
      <c r="AR4" s="287"/>
      <c r="AS4" s="287"/>
      <c r="AT4" s="287"/>
      <c r="AU4" s="287"/>
      <c r="AV4" s="287"/>
      <c r="AW4" s="287"/>
      <c r="AX4" s="287"/>
      <c r="AY4" s="287"/>
      <c r="AZ4" s="287"/>
      <c r="BA4" s="287"/>
      <c r="BB4" s="287"/>
      <c r="BC4" s="287"/>
      <c r="BD4" s="287"/>
      <c r="BE4" s="287"/>
      <c r="BF4" s="287"/>
      <c r="BG4" s="287"/>
      <c r="BH4" s="288"/>
      <c r="BI4" s="279"/>
    </row>
    <row r="5" spans="1:61" ht="6.75" customHeight="1" x14ac:dyDescent="0.2"/>
    <row r="6" spans="1:61" s="111" customFormat="1" ht="15.75" customHeight="1" x14ac:dyDescent="0.25">
      <c r="A6" s="220" t="s">
        <v>469</v>
      </c>
      <c r="B6" s="220"/>
      <c r="C6" s="169">
        <v>2</v>
      </c>
      <c r="AS6" s="178"/>
      <c r="AT6" s="178"/>
      <c r="AW6" s="178"/>
      <c r="AX6" s="178"/>
      <c r="AY6" s="178"/>
      <c r="AZ6" s="191"/>
      <c r="BA6" s="178"/>
      <c r="BB6" s="178"/>
      <c r="BC6" s="178"/>
      <c r="BE6" s="178"/>
      <c r="BF6" s="178"/>
      <c r="BG6" s="178"/>
      <c r="BI6" s="178"/>
    </row>
    <row r="7" spans="1:61" s="111" customFormat="1" ht="15.75" customHeight="1" x14ac:dyDescent="0.25">
      <c r="A7" s="220" t="s">
        <v>134</v>
      </c>
      <c r="B7" s="220"/>
      <c r="C7" s="169" t="s">
        <v>272</v>
      </c>
      <c r="AS7" s="178"/>
      <c r="AT7" s="178"/>
      <c r="AW7" s="178"/>
      <c r="AX7" s="178"/>
      <c r="AY7" s="178"/>
      <c r="AZ7" s="191"/>
      <c r="BA7" s="178"/>
      <c r="BB7" s="178"/>
      <c r="BC7" s="178"/>
      <c r="BE7" s="178"/>
      <c r="BF7" s="178"/>
      <c r="BG7" s="178"/>
      <c r="BI7" s="178"/>
    </row>
    <row r="8" spans="1:61" s="111" customFormat="1" ht="15.75" customHeight="1" x14ac:dyDescent="0.25">
      <c r="A8" s="220" t="s">
        <v>134</v>
      </c>
      <c r="B8" s="220"/>
      <c r="C8" s="169" t="s">
        <v>470</v>
      </c>
      <c r="AS8" s="178"/>
      <c r="AT8" s="178"/>
      <c r="AW8" s="178"/>
      <c r="AX8" s="178"/>
      <c r="AY8" s="178"/>
      <c r="AZ8" s="191"/>
      <c r="BA8" s="178"/>
      <c r="BB8" s="178"/>
      <c r="BC8" s="178"/>
      <c r="BE8" s="178"/>
      <c r="BF8" s="178"/>
      <c r="BG8" s="178"/>
      <c r="BI8" s="178"/>
    </row>
    <row r="9" spans="1:61" s="112" customFormat="1" ht="6.75" customHeight="1" thickBot="1" x14ac:dyDescent="0.3">
      <c r="AS9" s="179"/>
      <c r="AT9" s="179"/>
      <c r="AW9" s="179"/>
      <c r="AX9" s="179"/>
      <c r="AY9" s="179"/>
      <c r="AZ9" s="192"/>
      <c r="BA9" s="179"/>
      <c r="BB9" s="179"/>
      <c r="BC9" s="179"/>
      <c r="BE9" s="179"/>
      <c r="BF9" s="179"/>
      <c r="BG9" s="179"/>
      <c r="BI9" s="179"/>
    </row>
    <row r="10" spans="1:61" s="113" customFormat="1" ht="20.25" customHeight="1" thickBot="1" x14ac:dyDescent="0.3">
      <c r="A10" s="263" t="s">
        <v>0</v>
      </c>
      <c r="B10" s="264"/>
      <c r="C10" s="264"/>
      <c r="D10" s="264"/>
      <c r="E10" s="264"/>
      <c r="F10" s="264"/>
      <c r="G10" s="264"/>
      <c r="H10" s="264"/>
      <c r="I10" s="264"/>
      <c r="J10" s="264"/>
      <c r="K10" s="264"/>
      <c r="L10" s="264"/>
      <c r="M10" s="264"/>
      <c r="N10" s="265"/>
      <c r="O10" s="306" t="s">
        <v>48</v>
      </c>
      <c r="P10" s="307"/>
      <c r="Q10" s="307"/>
      <c r="R10" s="307"/>
      <c r="S10" s="307"/>
      <c r="T10" s="307"/>
      <c r="U10" s="307"/>
      <c r="V10" s="308"/>
      <c r="W10" s="349" t="s">
        <v>105</v>
      </c>
      <c r="X10" s="350"/>
      <c r="Y10" s="350"/>
      <c r="Z10" s="350"/>
      <c r="AA10" s="350"/>
      <c r="AB10" s="350"/>
      <c r="AC10" s="350"/>
      <c r="AD10" s="350"/>
      <c r="AE10" s="350"/>
      <c r="AF10" s="350"/>
      <c r="AG10" s="351"/>
      <c r="AH10" s="295" t="s">
        <v>222</v>
      </c>
      <c r="AI10" s="296"/>
      <c r="AJ10" s="296"/>
      <c r="AK10" s="296"/>
      <c r="AL10" s="296"/>
      <c r="AM10" s="296"/>
      <c r="AN10" s="296"/>
      <c r="AO10" s="296"/>
      <c r="AP10" s="297"/>
      <c r="AQ10" s="301" t="s">
        <v>111</v>
      </c>
      <c r="AR10" s="302"/>
      <c r="AS10" s="302"/>
      <c r="AT10" s="302"/>
      <c r="AU10" s="302"/>
      <c r="AV10" s="303"/>
      <c r="AW10" s="303"/>
      <c r="AX10" s="332" t="s">
        <v>488</v>
      </c>
      <c r="AY10" s="333"/>
      <c r="AZ10" s="333"/>
      <c r="BA10" s="333"/>
      <c r="BB10" s="334"/>
      <c r="BC10" s="309" t="s">
        <v>537</v>
      </c>
      <c r="BD10" s="309"/>
      <c r="BE10" s="309"/>
      <c r="BF10" s="309"/>
      <c r="BG10" s="309"/>
      <c r="BH10" s="309"/>
      <c r="BI10" s="310"/>
    </row>
    <row r="11" spans="1:61" s="113" customFormat="1" ht="26.25" customHeight="1" x14ac:dyDescent="0.25">
      <c r="A11" s="274" t="s">
        <v>156</v>
      </c>
      <c r="B11" s="275"/>
      <c r="C11" s="275"/>
      <c r="D11" s="275"/>
      <c r="E11" s="275"/>
      <c r="F11" s="275"/>
      <c r="G11" s="266" t="s">
        <v>157</v>
      </c>
      <c r="H11" s="248" t="s">
        <v>471</v>
      </c>
      <c r="I11" s="249"/>
      <c r="J11" s="249"/>
      <c r="K11" s="250"/>
      <c r="L11" s="244" t="s">
        <v>152</v>
      </c>
      <c r="M11" s="245"/>
      <c r="N11" s="276" t="s">
        <v>112</v>
      </c>
      <c r="O11" s="247" t="s">
        <v>472</v>
      </c>
      <c r="P11" s="233" t="s">
        <v>50</v>
      </c>
      <c r="Q11" s="246" t="s">
        <v>193</v>
      </c>
      <c r="R11" s="233" t="s">
        <v>473</v>
      </c>
      <c r="S11" s="233" t="s">
        <v>51</v>
      </c>
      <c r="T11" s="246" t="s">
        <v>197</v>
      </c>
      <c r="U11" s="234" t="s">
        <v>474</v>
      </c>
      <c r="V11" s="235" t="s">
        <v>49</v>
      </c>
      <c r="W11" s="242" t="s">
        <v>53</v>
      </c>
      <c r="X11" s="240"/>
      <c r="Y11" s="243"/>
      <c r="Z11" s="347" t="s">
        <v>262</v>
      </c>
      <c r="AA11" s="237" t="s">
        <v>258</v>
      </c>
      <c r="AB11" s="237" t="s">
        <v>210</v>
      </c>
      <c r="AC11" s="239" t="s">
        <v>203</v>
      </c>
      <c r="AD11" s="240"/>
      <c r="AE11" s="240"/>
      <c r="AF11" s="240"/>
      <c r="AG11" s="241"/>
      <c r="AH11" s="298" t="s">
        <v>224</v>
      </c>
      <c r="AI11" s="259" t="s">
        <v>107</v>
      </c>
      <c r="AJ11" s="259" t="s">
        <v>223</v>
      </c>
      <c r="AK11" s="259" t="s">
        <v>225</v>
      </c>
      <c r="AL11" s="259" t="s">
        <v>108</v>
      </c>
      <c r="AM11" s="259" t="s">
        <v>226</v>
      </c>
      <c r="AN11" s="259" t="s">
        <v>475</v>
      </c>
      <c r="AO11" s="259" t="s">
        <v>101</v>
      </c>
      <c r="AP11" s="293" t="s">
        <v>110</v>
      </c>
      <c r="AQ11" s="304" t="s">
        <v>113</v>
      </c>
      <c r="AR11" s="291" t="s">
        <v>114</v>
      </c>
      <c r="AS11" s="261" t="s">
        <v>515</v>
      </c>
      <c r="AT11" s="291" t="s">
        <v>76</v>
      </c>
      <c r="AU11" s="289" t="s">
        <v>477</v>
      </c>
      <c r="AV11" s="300"/>
      <c r="AW11" s="289" t="s">
        <v>116</v>
      </c>
      <c r="AX11" s="335" t="s">
        <v>489</v>
      </c>
      <c r="AY11" s="337" t="s">
        <v>490</v>
      </c>
      <c r="AZ11" s="339" t="s">
        <v>491</v>
      </c>
      <c r="BA11" s="337" t="s">
        <v>492</v>
      </c>
      <c r="BB11" s="341" t="s">
        <v>493</v>
      </c>
      <c r="BC11" s="251" t="s">
        <v>480</v>
      </c>
      <c r="BD11" s="253" t="s">
        <v>481</v>
      </c>
      <c r="BE11" s="253" t="s">
        <v>482</v>
      </c>
      <c r="BF11" s="255" t="s">
        <v>483</v>
      </c>
      <c r="BG11" s="253" t="s">
        <v>484</v>
      </c>
      <c r="BH11" s="253" t="s">
        <v>485</v>
      </c>
      <c r="BI11" s="257" t="s">
        <v>486</v>
      </c>
    </row>
    <row r="12" spans="1:61" s="113" customFormat="1" ht="52.5" customHeight="1" thickBot="1" x14ac:dyDescent="0.3">
      <c r="A12" s="114" t="s">
        <v>1</v>
      </c>
      <c r="B12" s="115" t="s">
        <v>2</v>
      </c>
      <c r="C12" s="115" t="s">
        <v>33</v>
      </c>
      <c r="D12" s="116" t="s">
        <v>135</v>
      </c>
      <c r="E12" s="116" t="s">
        <v>35</v>
      </c>
      <c r="F12" s="116" t="s">
        <v>34</v>
      </c>
      <c r="G12" s="267"/>
      <c r="H12" s="117" t="s">
        <v>192</v>
      </c>
      <c r="I12" s="118" t="s">
        <v>260</v>
      </c>
      <c r="J12" s="115" t="s">
        <v>259</v>
      </c>
      <c r="K12" s="118" t="s">
        <v>261</v>
      </c>
      <c r="L12" s="117" t="s">
        <v>172</v>
      </c>
      <c r="M12" s="117" t="s">
        <v>173</v>
      </c>
      <c r="N12" s="276"/>
      <c r="O12" s="247"/>
      <c r="P12" s="233"/>
      <c r="Q12" s="233"/>
      <c r="R12" s="233"/>
      <c r="S12" s="233"/>
      <c r="T12" s="233"/>
      <c r="U12" s="234"/>
      <c r="V12" s="236"/>
      <c r="W12" s="119" t="s">
        <v>199</v>
      </c>
      <c r="X12" s="120" t="s">
        <v>200</v>
      </c>
      <c r="Y12" s="120" t="s">
        <v>201</v>
      </c>
      <c r="Z12" s="348"/>
      <c r="AA12" s="238"/>
      <c r="AB12" s="238"/>
      <c r="AC12" s="121" t="s">
        <v>211</v>
      </c>
      <c r="AD12" s="121" t="s">
        <v>221</v>
      </c>
      <c r="AE12" s="121" t="s">
        <v>204</v>
      </c>
      <c r="AF12" s="121" t="s">
        <v>205</v>
      </c>
      <c r="AG12" s="122" t="s">
        <v>206</v>
      </c>
      <c r="AH12" s="299"/>
      <c r="AI12" s="260"/>
      <c r="AJ12" s="260"/>
      <c r="AK12" s="260"/>
      <c r="AL12" s="260"/>
      <c r="AM12" s="260"/>
      <c r="AN12" s="260"/>
      <c r="AO12" s="260"/>
      <c r="AP12" s="294"/>
      <c r="AQ12" s="305"/>
      <c r="AR12" s="292"/>
      <c r="AS12" s="262"/>
      <c r="AT12" s="292"/>
      <c r="AU12" s="171" t="s">
        <v>478</v>
      </c>
      <c r="AV12" s="170" t="s">
        <v>479</v>
      </c>
      <c r="AW12" s="290"/>
      <c r="AX12" s="336"/>
      <c r="AY12" s="338"/>
      <c r="AZ12" s="340"/>
      <c r="BA12" s="338"/>
      <c r="BB12" s="342"/>
      <c r="BC12" s="252"/>
      <c r="BD12" s="254"/>
      <c r="BE12" s="254"/>
      <c r="BF12" s="256"/>
      <c r="BG12" s="254"/>
      <c r="BH12" s="254"/>
      <c r="BI12" s="258"/>
    </row>
    <row r="13" spans="1:61" s="144" customFormat="1" ht="94.5" x14ac:dyDescent="0.15">
      <c r="A13" s="123" t="s">
        <v>13</v>
      </c>
      <c r="B13" s="124" t="s">
        <v>14</v>
      </c>
      <c r="C13" s="125" t="s">
        <v>252</v>
      </c>
      <c r="D13" s="125" t="s">
        <v>253</v>
      </c>
      <c r="E13" s="124" t="s">
        <v>20</v>
      </c>
      <c r="F13" s="124" t="s">
        <v>118</v>
      </c>
      <c r="G13" s="124" t="s">
        <v>155</v>
      </c>
      <c r="H13" s="125" t="s">
        <v>256</v>
      </c>
      <c r="I13" s="125" t="s">
        <v>263</v>
      </c>
      <c r="J13" s="125" t="s">
        <v>265</v>
      </c>
      <c r="K13" s="125" t="s">
        <v>264</v>
      </c>
      <c r="L13" s="126" t="s">
        <v>191</v>
      </c>
      <c r="M13" s="126" t="s">
        <v>179</v>
      </c>
      <c r="N13" s="127" t="s">
        <v>167</v>
      </c>
      <c r="O13" s="123" t="s">
        <v>196</v>
      </c>
      <c r="P13" s="128">
        <f>IF($O13="Muy baja",1,IF($O13="Baja",2,IF($O13="Media",3,IF($O13="Alta",4,IF($O13="Muy alta",5,"")))))</f>
        <v>1</v>
      </c>
      <c r="Q13" s="129">
        <f>IF($O13="Muy baja",20%,IF($O13="Baja",40%,IF($O13="Media",60%,IF($O13="Alta",80%,IF($O13="Muy alta",100%,"")))))</f>
        <v>0.2</v>
      </c>
      <c r="R13" s="124" t="s">
        <v>27</v>
      </c>
      <c r="S13" s="128">
        <f>IF($R13="Leve",1,IF($R13="Menor",2,IF($R13="Moderado",3,IF($R13="Mayor",4,IF($R13="Catastrófico",5,"")))))</f>
        <v>4</v>
      </c>
      <c r="T13" s="129">
        <f>IF($R13="Leve",20%,IF($R13="Menor",40%,IF($R13="Moderado",60%,IF($R13="Mayor",80%,IF($R13="Catastrófico",100%,"")))))</f>
        <v>0.8</v>
      </c>
      <c r="U13" s="130">
        <f t="shared" ref="U13:U15" si="0">IF(OR(P13="",S13=""),"",P13*S13)</f>
        <v>4</v>
      </c>
      <c r="V13" s="131" t="str">
        <f t="shared" ref="V13:V15" si="1">IF(U13="","",IF(U13&lt;=2,"BAJA",IF(U13&lt;=6,"MODERADA",IF(U13&lt;=12,"ALTA","EXTREMA"))))</f>
        <v>MODERADA</v>
      </c>
      <c r="W13" s="132" t="s">
        <v>257</v>
      </c>
      <c r="X13" s="126" t="s">
        <v>271</v>
      </c>
      <c r="Y13" s="126" t="s">
        <v>266</v>
      </c>
      <c r="Z13" s="133">
        <v>1</v>
      </c>
      <c r="AA13" s="124" t="s">
        <v>207</v>
      </c>
      <c r="AB13" s="134">
        <f>IF(AA13="","",IF(AA13="Preventivo",25%,IF(AA13="Detectivo",15%,10%)))</f>
        <v>0.25</v>
      </c>
      <c r="AC13" s="135" t="s">
        <v>212</v>
      </c>
      <c r="AD13" s="134">
        <f>IF(AC13="","",IF(AC13="Automático",25%,15%))</f>
        <v>0.15</v>
      </c>
      <c r="AE13" s="135" t="s">
        <v>216</v>
      </c>
      <c r="AF13" s="135" t="s">
        <v>217</v>
      </c>
      <c r="AG13" s="136" t="s">
        <v>220</v>
      </c>
      <c r="AH13" s="137" t="str">
        <f>IF(OR(O13="",AA13="",AC13=""),"",IF(AJ13&lt;=20%,"Muy baja",IF(AJ13&lt;=40%,"Baja",IF(AJ13&lt;=60%,"Media",IF(AJ13&lt;=80%,"Alta","Muy alta")))))</f>
        <v>Muy baja</v>
      </c>
      <c r="AI13" s="138">
        <f>IF($AH13="Muy baja",1,IF($AH13="Baja",2,IF($AH13="Media",3,IF($AH13="Alta",4,IF($AH13="Muy alta",5,"")))))</f>
        <v>1</v>
      </c>
      <c r="AJ13" s="139">
        <f>IF(OR($AA13="Preventivo",$AA13="Detectivo"),($Q13-($Q13*($AD13+$AB13))),$Q13)</f>
        <v>0.12</v>
      </c>
      <c r="AK13" s="139" t="str">
        <f>IF(OR(R13="",AA13="",AC13=""),"",IF(AM13&lt;=20%,"Leve",IF(AM13&lt;=40%,"Menor",IF(AM13&lt;=60%,"Moderado",IF(AM13&lt;=80%,"Mayor","Catastrófico")))))</f>
        <v>Mayor</v>
      </c>
      <c r="AL13" s="138">
        <f>IF($AK13="Leve",1,IF($AK13="Menor",2,IF($AK13="Moderado",3,IF($AK13="Mayor",4,IF($AK13="Catastrófico",5,"")))))</f>
        <v>4</v>
      </c>
      <c r="AM13" s="139">
        <f>IF($AA13="Correctivo",($T13-($T13*($AD13+$AB13))),$T13)</f>
        <v>0.8</v>
      </c>
      <c r="AN13" s="140">
        <f>IF(OR(AI13="",AL13=""),"",AI13*AL13)</f>
        <v>4</v>
      </c>
      <c r="AO13" s="141" t="str">
        <f t="shared" ref="AO13:AO15" si="2">IF(AN13="","",IF(AN13&lt;=2,"BAJA",IF(AN13&lt;=6,"MODERADA",IF(AN13&lt;=12,"ALTA","EXTREMA"))))</f>
        <v>MODERADA</v>
      </c>
      <c r="AP13" s="142" t="str">
        <f>IF(AO13="","",IF(AO13="Baja","Asumir el Riesgo.",IF(AO13="Moderada","Asumir o reducir el Riesgo.",IF(AO13="Alta","Reducir el Riesgo, Evitar, Compartir o Transferir (pronta atención).",IF(AO13="Extrema","Reducir el Riesgo, Evitar o Compartir (Se requiere acción inmediata).","")))))</f>
        <v>Asumir o reducir el Riesgo.</v>
      </c>
      <c r="AQ13" s="143" t="s">
        <v>267</v>
      </c>
      <c r="AR13" s="125" t="s">
        <v>268</v>
      </c>
      <c r="AS13" s="124">
        <v>2</v>
      </c>
      <c r="AT13" s="124" t="s">
        <v>269</v>
      </c>
      <c r="AU13" s="172">
        <v>44774</v>
      </c>
      <c r="AV13" s="172">
        <v>45138</v>
      </c>
      <c r="AW13" s="182" t="s">
        <v>270</v>
      </c>
      <c r="AX13" s="188">
        <v>44681</v>
      </c>
      <c r="AY13" s="189" t="s">
        <v>494</v>
      </c>
      <c r="AZ13" s="193">
        <v>0.25</v>
      </c>
      <c r="BA13" s="186" t="s">
        <v>495</v>
      </c>
      <c r="BB13" s="186" t="s">
        <v>496</v>
      </c>
      <c r="BC13" s="181">
        <v>44804</v>
      </c>
      <c r="BD13" s="209" t="s">
        <v>516</v>
      </c>
      <c r="BE13" s="204">
        <v>1</v>
      </c>
      <c r="BF13" s="207">
        <f>IF(BE13="","",IF(OR(AS13=0,AS13="",BC13=""),"",(BE13*100%)/AS13))</f>
        <v>0.5</v>
      </c>
      <c r="BG13" s="206" t="str">
        <f>IF(BE13="","",IF(BC13&lt;&gt;AV13,IF(BF13=0%,"SIN INICIAR",IF(BF13=100%,"TERMINADA",IF(BF13&gt;0%,"EN PROCESO",IF(BF13&lt;=0%,"INCUMPLIDA"))))))</f>
        <v>EN PROCESO</v>
      </c>
      <c r="BH13" s="211" t="s">
        <v>517</v>
      </c>
      <c r="BI13" s="204" t="s">
        <v>496</v>
      </c>
    </row>
    <row r="14" spans="1:61" s="144" customFormat="1" ht="199.5" x14ac:dyDescent="0.15">
      <c r="A14" s="145" t="s">
        <v>13</v>
      </c>
      <c r="B14" s="146" t="s">
        <v>19</v>
      </c>
      <c r="C14" s="147" t="s">
        <v>273</v>
      </c>
      <c r="D14" s="147" t="s">
        <v>274</v>
      </c>
      <c r="E14" s="146" t="s">
        <v>20</v>
      </c>
      <c r="F14" s="146" t="s">
        <v>132</v>
      </c>
      <c r="G14" s="146" t="s">
        <v>155</v>
      </c>
      <c r="H14" s="147" t="s">
        <v>256</v>
      </c>
      <c r="I14" s="147" t="s">
        <v>277</v>
      </c>
      <c r="J14" s="147" t="s">
        <v>276</v>
      </c>
      <c r="K14" s="147" t="s">
        <v>275</v>
      </c>
      <c r="L14" s="148" t="s">
        <v>191</v>
      </c>
      <c r="M14" s="148" t="s">
        <v>179</v>
      </c>
      <c r="N14" s="149" t="s">
        <v>170</v>
      </c>
      <c r="O14" s="145" t="s">
        <v>17</v>
      </c>
      <c r="P14" s="150">
        <f>IF($O14="Muy baja",1,IF($O14="Baja",2,IF($O14="Media",3,IF($O14="Alta",4,IF($O14="Muy alta",5,"")))))</f>
        <v>2</v>
      </c>
      <c r="Q14" s="151">
        <f>IF($O14="Muy baja",20%,IF($O14="Baja",40%,IF($O14="Media",60%,IF($O14="Alta",80%,IF($O14="Muy alta",100%,"")))))</f>
        <v>0.4</v>
      </c>
      <c r="R14" s="146" t="s">
        <v>27</v>
      </c>
      <c r="S14" s="150">
        <f>IF($R14="Leve",1,IF($R14="Menor",2,IF($R14="Moderado",3,IF($R14="Mayor",4,IF($R14="Catastrófico",5,"")))))</f>
        <v>4</v>
      </c>
      <c r="T14" s="151">
        <f>IF($R14="Leve",20%,IF($R14="Menor",40%,IF($R14="Moderado",60%,IF($R14="Mayor",80%,IF($R14="Catastrófico",100%,"")))))</f>
        <v>0.8</v>
      </c>
      <c r="U14" s="152">
        <f t="shared" si="0"/>
        <v>8</v>
      </c>
      <c r="V14" s="153" t="str">
        <f t="shared" si="1"/>
        <v>ALTA</v>
      </c>
      <c r="W14" s="154" t="s">
        <v>278</v>
      </c>
      <c r="X14" s="148" t="s">
        <v>279</v>
      </c>
      <c r="Y14" s="148" t="s">
        <v>280</v>
      </c>
      <c r="Z14" s="155">
        <v>1</v>
      </c>
      <c r="AA14" s="146" t="s">
        <v>207</v>
      </c>
      <c r="AB14" s="156">
        <f>IF(AA14="","",IF(AA14="Preventivo",25%,IF(AA14="Detectivo",15%,10%)))</f>
        <v>0.25</v>
      </c>
      <c r="AC14" s="157" t="s">
        <v>212</v>
      </c>
      <c r="AD14" s="156">
        <f>IF(AC14="","",IF(AC14="Automático",25%,15%))</f>
        <v>0.15</v>
      </c>
      <c r="AE14" s="157" t="s">
        <v>216</v>
      </c>
      <c r="AF14" s="157" t="s">
        <v>217</v>
      </c>
      <c r="AG14" s="158" t="s">
        <v>220</v>
      </c>
      <c r="AH14" s="159" t="str">
        <f>IF(OR(O14="",AA14="",AC14=""),"",IF(AJ14&lt;=20%,"Muy baja",IF(AJ14&lt;=40%,"Baja",IF(AJ14&lt;=60%,"Media",IF(AJ14&lt;=80%,"Alta","Muy alta")))))</f>
        <v>Baja</v>
      </c>
      <c r="AI14" s="160">
        <f>IF($AH14="Muy baja",1,IF($AH14="Baja",2,IF($AH14="Media",3,IF($AH14="Alta",4,IF($AH14="Muy alta",5,"")))))</f>
        <v>2</v>
      </c>
      <c r="AJ14" s="161">
        <f>IF(OR($AA14="Preventivo",$AA14="Detectivo"),($Q14-($Q14*($AD14+$AB14))),$Q14)</f>
        <v>0.24</v>
      </c>
      <c r="AK14" s="161" t="str">
        <f>IF(OR(R14="",AA14="",AC14=""),"",IF(AM14&lt;=20%,"Leve",IF(AM14&lt;=40%,"Menor",IF(AM14&lt;=60%,"Moderado",IF(AM14&lt;=80%,"Mayor","Catastrófico")))))</f>
        <v>Mayor</v>
      </c>
      <c r="AL14" s="160">
        <f>IF($AK14="Leve",1,IF($AK14="Menor",2,IF($AK14="Moderado",3,IF($AK14="Mayor",4,IF($AK14="Catastrófico",5,"")))))</f>
        <v>4</v>
      </c>
      <c r="AM14" s="161">
        <f>IF($AA14="Correctivo",($T14-($T14*($AD14+$AB14))),$T14)</f>
        <v>0.8</v>
      </c>
      <c r="AN14" s="162">
        <f>IF(OR(AI14="",AL14=""),"",AI14*AL14)</f>
        <v>8</v>
      </c>
      <c r="AO14" s="163" t="str">
        <f t="shared" si="2"/>
        <v>ALTA</v>
      </c>
      <c r="AP14" s="164" t="str">
        <f>IF(AO14="","",IF(AO14="Baja","Asumir el Riesgo.",IF(AO14="Moderada","Asumir o reducir el Riesgo.",IF(AO14="Alta","Reducir el Riesgo, Evitar, Compartir o Transferir (pronta atención).",IF(AO14="Extrema","Reducir el Riesgo, Evitar o Compartir (Se requiere acción inmediata).","")))))</f>
        <v>Reducir el Riesgo, Evitar, Compartir o Transferir (pronta atención).</v>
      </c>
      <c r="AQ14" s="165" t="s">
        <v>281</v>
      </c>
      <c r="AR14" s="147" t="s">
        <v>282</v>
      </c>
      <c r="AS14" s="168">
        <v>2</v>
      </c>
      <c r="AT14" s="146" t="s">
        <v>283</v>
      </c>
      <c r="AU14" s="173">
        <v>44774</v>
      </c>
      <c r="AV14" s="173">
        <v>45138</v>
      </c>
      <c r="AW14" s="183" t="s">
        <v>284</v>
      </c>
      <c r="AX14" s="188">
        <v>44681</v>
      </c>
      <c r="AY14" s="195" t="s">
        <v>497</v>
      </c>
      <c r="AZ14" s="194">
        <v>0</v>
      </c>
      <c r="BA14" s="187" t="s">
        <v>498</v>
      </c>
      <c r="BB14" s="187" t="s">
        <v>499</v>
      </c>
      <c r="BC14" s="181">
        <v>44804</v>
      </c>
      <c r="BD14" s="177" t="s">
        <v>524</v>
      </c>
      <c r="BE14" s="205">
        <v>0</v>
      </c>
      <c r="BF14" s="207">
        <f t="shared" ref="BF14:BF34" si="3">IF(BE14="","",IF(OR(AS14=0,AS14="",BC14=""),"",(BE14*100%)/AS14))</f>
        <v>0</v>
      </c>
      <c r="BG14" s="206" t="str">
        <f t="shared" ref="BG14:BG34" si="4">IF(BE14="","",IF(BC14&lt;&gt;AV14,IF(BF14=0%,"SIN INICIAR",IF(BF14=100%,"TERMINADA",IF(BF14&gt;0%,"EN PROCESO",IF(BF14&lt;=0%,"INCUMPLIDA"))))))</f>
        <v>SIN INICIAR</v>
      </c>
      <c r="BH14" s="211" t="s">
        <v>554</v>
      </c>
      <c r="BI14" s="205" t="s">
        <v>499</v>
      </c>
    </row>
    <row r="15" spans="1:61" s="144" customFormat="1" ht="250.5" customHeight="1" x14ac:dyDescent="0.15">
      <c r="A15" s="145" t="s">
        <v>13</v>
      </c>
      <c r="B15" s="146" t="s">
        <v>227</v>
      </c>
      <c r="C15" s="147" t="s">
        <v>383</v>
      </c>
      <c r="D15" s="147" t="s">
        <v>384</v>
      </c>
      <c r="E15" s="146" t="s">
        <v>20</v>
      </c>
      <c r="F15" s="146" t="s">
        <v>122</v>
      </c>
      <c r="G15" s="146" t="s">
        <v>154</v>
      </c>
      <c r="H15" s="147" t="s">
        <v>256</v>
      </c>
      <c r="I15" s="147" t="s">
        <v>385</v>
      </c>
      <c r="J15" s="147" t="s">
        <v>386</v>
      </c>
      <c r="K15" s="147" t="s">
        <v>387</v>
      </c>
      <c r="L15" s="148" t="s">
        <v>191</v>
      </c>
      <c r="M15" s="148" t="s">
        <v>180</v>
      </c>
      <c r="N15" s="149" t="s">
        <v>167</v>
      </c>
      <c r="O15" s="145" t="s">
        <v>17</v>
      </c>
      <c r="P15" s="150">
        <f>IF($O15="Muy baja",1,IF($O15="Baja",2,IF($O15="Media",3,IF($O15="Alta",4,IF($O15="Muy alta",5,"")))))</f>
        <v>2</v>
      </c>
      <c r="Q15" s="151">
        <f>IF($O15="Muy baja",20%,IF($O15="Baja",40%,IF($O15="Media",60%,IF($O15="Alta",80%,IF($O15="Muy alta",100%,"")))))</f>
        <v>0.4</v>
      </c>
      <c r="R15" s="146" t="s">
        <v>27</v>
      </c>
      <c r="S15" s="150">
        <f>IF($R15="Leve",1,IF($R15="Menor",2,IF($R15="Moderado",3,IF($R15="Mayor",4,IF($R15="Catastrófico",5,"")))))</f>
        <v>4</v>
      </c>
      <c r="T15" s="151">
        <f>IF($R15="Leve",20%,IF($R15="Menor",40%,IF($R15="Moderado",60%,IF($R15="Mayor",80%,IF($R15="Catastrófico",100%,"")))))</f>
        <v>0.8</v>
      </c>
      <c r="U15" s="152">
        <f t="shared" si="0"/>
        <v>8</v>
      </c>
      <c r="V15" s="153" t="str">
        <f t="shared" si="1"/>
        <v>ALTA</v>
      </c>
      <c r="W15" s="154" t="s">
        <v>388</v>
      </c>
      <c r="X15" s="148" t="s">
        <v>389</v>
      </c>
      <c r="Y15" s="148" t="s">
        <v>390</v>
      </c>
      <c r="Z15" s="155">
        <v>1</v>
      </c>
      <c r="AA15" s="146" t="s">
        <v>207</v>
      </c>
      <c r="AB15" s="156">
        <f>IF(AA15="","",IF(AA15="Preventivo",25%,IF(AA15="Detectivo",15%,10%)))</f>
        <v>0.25</v>
      </c>
      <c r="AC15" s="157" t="s">
        <v>212</v>
      </c>
      <c r="AD15" s="156">
        <f>IF(AC15="","",IF(AC15="Automático",25%,15%))</f>
        <v>0.15</v>
      </c>
      <c r="AE15" s="157" t="s">
        <v>216</v>
      </c>
      <c r="AF15" s="157" t="s">
        <v>217</v>
      </c>
      <c r="AG15" s="158" t="s">
        <v>220</v>
      </c>
      <c r="AH15" s="159" t="str">
        <f>IF(OR(O15="",AA15="",AC15=""),"",IF(AJ15&lt;=20%,"Muy baja",IF(AJ15&lt;=40%,"Baja",IF(AJ15&lt;=60%,"Media",IF(AJ15&lt;=80%,"Alta","Muy alta")))))</f>
        <v>Baja</v>
      </c>
      <c r="AI15" s="160">
        <f>IF($AH15="Muy baja",1,IF($AH15="Baja",2,IF($AH15="Media",3,IF($AH15="Alta",4,IF($AH15="Muy alta",5,"")))))</f>
        <v>2</v>
      </c>
      <c r="AJ15" s="161">
        <f>IF(OR($AA15="Preventivo",$AA15="Detectivo"),($Q15-($Q15*($AD15+$AB15))),$Q15)</f>
        <v>0.24</v>
      </c>
      <c r="AK15" s="161" t="str">
        <f>IF(OR(R15="",AA15="",AC15=""),"",IF(AM15&lt;=20%,"Leve",IF(AM15&lt;=40%,"Menor",IF(AM15&lt;=60%,"Moderado",IF(AM15&lt;=80%,"Mayor","Catastrófico")))))</f>
        <v>Mayor</v>
      </c>
      <c r="AL15" s="160">
        <f>IF($AK15="Leve",1,IF($AK15="Menor",2,IF($AK15="Moderado",3,IF($AK15="Mayor",4,IF($AK15="Catastrófico",5,"")))))</f>
        <v>4</v>
      </c>
      <c r="AM15" s="161">
        <f>IF($AA15="Correctivo",($T15-($T15*($AD15+$AB15))),$T15)</f>
        <v>0.8</v>
      </c>
      <c r="AN15" s="162">
        <f>IF(OR(AI15="",AL15=""),"",AI15*AL15)</f>
        <v>8</v>
      </c>
      <c r="AO15" s="163" t="str">
        <f t="shared" si="2"/>
        <v>ALTA</v>
      </c>
      <c r="AP15" s="164" t="str">
        <f>IF(AO15="","",IF(AO15="Baja","Asumir el Riesgo.",IF(AO15="Moderada","Asumir o reducir el Riesgo.",IF(AO15="Alta","Reducir el Riesgo, Evitar, Compartir o Transferir (pronta atención).",IF(AO15="Extrema","Reducir el Riesgo, Evitar o Compartir (Se requiere acción inmediata).","")))))</f>
        <v>Reducir el Riesgo, Evitar, Compartir o Transferir (pronta atención).</v>
      </c>
      <c r="AQ15" s="165" t="s">
        <v>391</v>
      </c>
      <c r="AR15" s="166" t="s">
        <v>392</v>
      </c>
      <c r="AS15" s="185">
        <v>1</v>
      </c>
      <c r="AT15" s="185" t="s">
        <v>388</v>
      </c>
      <c r="AU15" s="173">
        <v>44774</v>
      </c>
      <c r="AV15" s="173">
        <v>45138</v>
      </c>
      <c r="AW15" s="183" t="s">
        <v>393</v>
      </c>
      <c r="AX15" s="188">
        <v>44681</v>
      </c>
      <c r="AY15" s="189" t="s">
        <v>500</v>
      </c>
      <c r="AZ15" s="194">
        <v>0.33300000000000002</v>
      </c>
      <c r="BA15" s="187" t="s">
        <v>495</v>
      </c>
      <c r="BB15" s="187" t="s">
        <v>501</v>
      </c>
      <c r="BC15" s="181">
        <v>44804</v>
      </c>
      <c r="BD15" s="148" t="s">
        <v>535</v>
      </c>
      <c r="BE15" s="205">
        <v>0.5</v>
      </c>
      <c r="BF15" s="207">
        <f t="shared" si="3"/>
        <v>0.5</v>
      </c>
      <c r="BG15" s="206" t="str">
        <f t="shared" si="4"/>
        <v>EN PROCESO</v>
      </c>
      <c r="BH15" s="211" t="s">
        <v>536</v>
      </c>
      <c r="BI15" s="203" t="s">
        <v>501</v>
      </c>
    </row>
    <row r="16" spans="1:61" s="144" customFormat="1" ht="257.25" customHeight="1" x14ac:dyDescent="0.15">
      <c r="A16" s="145" t="s">
        <v>18</v>
      </c>
      <c r="B16" s="146" t="s">
        <v>230</v>
      </c>
      <c r="C16" s="147" t="s">
        <v>285</v>
      </c>
      <c r="D16" s="147" t="s">
        <v>286</v>
      </c>
      <c r="E16" s="146" t="s">
        <v>20</v>
      </c>
      <c r="F16" s="146" t="s">
        <v>119</v>
      </c>
      <c r="G16" s="146" t="s">
        <v>154</v>
      </c>
      <c r="H16" s="147" t="s">
        <v>256</v>
      </c>
      <c r="I16" s="147" t="s">
        <v>287</v>
      </c>
      <c r="J16" s="147" t="s">
        <v>288</v>
      </c>
      <c r="K16" s="147" t="s">
        <v>289</v>
      </c>
      <c r="L16" s="148" t="s">
        <v>191</v>
      </c>
      <c r="M16" s="148" t="s">
        <v>179</v>
      </c>
      <c r="N16" s="149" t="s">
        <v>167</v>
      </c>
      <c r="O16" s="145" t="s">
        <v>17</v>
      </c>
      <c r="P16" s="150">
        <f t="shared" ref="P16:P31" si="5">IF($O16="Muy baja",1,IF($O16="Baja",2,IF($O16="Media",3,IF($O16="Alta",4,IF($O16="Muy alta",5,"")))))</f>
        <v>2</v>
      </c>
      <c r="Q16" s="151">
        <f t="shared" ref="Q16:Q31" si="6">IF($O16="Muy baja",20%,IF($O16="Baja",40%,IF($O16="Media",60%,IF($O16="Alta",80%,IF($O16="Muy alta",100%,"")))))</f>
        <v>0.4</v>
      </c>
      <c r="R16" s="146" t="s">
        <v>27</v>
      </c>
      <c r="S16" s="150">
        <f t="shared" ref="S16:S31" si="7">IF($R16="Leve",1,IF($R16="Menor",2,IF($R16="Moderado",3,IF($R16="Mayor",4,IF($R16="Catastrófico",5,"")))))</f>
        <v>4</v>
      </c>
      <c r="T16" s="151">
        <f t="shared" ref="T16:T31" si="8">IF($R16="Leve",20%,IF($R16="Menor",40%,IF($R16="Moderado",60%,IF($R16="Mayor",80%,IF($R16="Catastrófico",100%,"")))))</f>
        <v>0.8</v>
      </c>
      <c r="U16" s="152">
        <f t="shared" ref="U16:U29" si="9">IF(OR(P16="",S16=""),"",P16*S16)</f>
        <v>8</v>
      </c>
      <c r="V16" s="153" t="str">
        <f t="shared" ref="V16:V29" si="10">IF(U16="","",IF(U16&lt;=2,"BAJA",IF(U16&lt;=6,"MODERADA",IF(U16&lt;=12,"ALTA","EXTREMA"))))</f>
        <v>ALTA</v>
      </c>
      <c r="W16" s="154" t="s">
        <v>290</v>
      </c>
      <c r="X16" s="148" t="s">
        <v>291</v>
      </c>
      <c r="Y16" s="148" t="s">
        <v>292</v>
      </c>
      <c r="Z16" s="155">
        <v>1</v>
      </c>
      <c r="AA16" s="146" t="s">
        <v>207</v>
      </c>
      <c r="AB16" s="156">
        <f t="shared" ref="AB16:AB34" si="11">IF(AA16="","",IF(AA16="Preventivo",25%,IF(AA16="Detectivo",15%,10%)))</f>
        <v>0.25</v>
      </c>
      <c r="AC16" s="157" t="s">
        <v>212</v>
      </c>
      <c r="AD16" s="156">
        <f t="shared" ref="AD16:AD34" si="12">IF(AC16="","",IF(AC16="Automático",25%,15%))</f>
        <v>0.15</v>
      </c>
      <c r="AE16" s="157" t="s">
        <v>216</v>
      </c>
      <c r="AF16" s="157" t="s">
        <v>217</v>
      </c>
      <c r="AG16" s="158" t="s">
        <v>220</v>
      </c>
      <c r="AH16" s="159" t="str">
        <f t="shared" ref="AH16:AH29" si="13">IF(OR(O16="",AA16="",AC16=""),"",IF(AJ16&lt;=20%,"Muy baja",IF(AJ16&lt;=40%,"Baja",IF(AJ16&lt;=60%,"Media",IF(AJ16&lt;=80%,"Alta","Muy alta")))))</f>
        <v>Baja</v>
      </c>
      <c r="AI16" s="160">
        <f t="shared" ref="AI16:AI34" si="14">IF($AH16="Muy baja",1,IF($AH16="Baja",2,IF($AH16="Media",3,IF($AH16="Alta",4,IF($AH16="Muy alta",5,"")))))</f>
        <v>2</v>
      </c>
      <c r="AJ16" s="161">
        <f t="shared" ref="AJ16:AJ31" si="15">IF(OR($AA16="Preventivo",$AA16="Detectivo"),($Q16-($Q16*($AD16+$AB16))),$Q16)</f>
        <v>0.24</v>
      </c>
      <c r="AK16" s="161" t="str">
        <f t="shared" ref="AK16:AK29" si="16">IF(OR(R16="",AA16="",AC16=""),"",IF(AM16&lt;=20%,"Leve",IF(AM16&lt;=40%,"Menor",IF(AM16&lt;=60%,"Moderado",IF(AM16&lt;=80%,"Mayor","Catastrófico")))))</f>
        <v>Mayor</v>
      </c>
      <c r="AL16" s="160">
        <f t="shared" ref="AL16:AL32" si="17">IF($AK16="Leve",1,IF($AK16="Menor",2,IF($AK16="Moderado",3,IF($AK16="Mayor",4,IF($AK16="Catastrófico",5,"")))))</f>
        <v>4</v>
      </c>
      <c r="AM16" s="161">
        <f t="shared" ref="AM16:AM31" si="18">IF($AA16="Correctivo",($T16-($T16*($AD16+$AB16))),$T16)</f>
        <v>0.8</v>
      </c>
      <c r="AN16" s="162">
        <f t="shared" ref="AN16:AN29" si="19">IF(OR(AI16="",AL16=""),"",AI16*AL16)</f>
        <v>8</v>
      </c>
      <c r="AO16" s="163" t="str">
        <f t="shared" ref="AO16:AO29" si="20">IF(AN16="","",IF(AN16&lt;=2,"BAJA",IF(AN16&lt;=6,"MODERADA",IF(AN16&lt;=12,"ALTA","EXTREMA"))))</f>
        <v>ALTA</v>
      </c>
      <c r="AP16" s="164" t="str">
        <f t="shared" ref="AP16:AP31" si="21">IF(AO16="","",IF(AO16="Baja","Asumir el Riesgo.",IF(AO16="Moderada","Asumir o reducir el Riesgo.",IF(AO16="Alta","Reducir el Riesgo, Evitar, Compartir o Transferir (pronta atención).",IF(AO16="Extrema","Reducir el Riesgo, Evitar o Compartir (Se requiere acción inmediata).","")))))</f>
        <v>Reducir el Riesgo, Evitar, Compartir o Transferir (pronta atención).</v>
      </c>
      <c r="AQ16" s="167" t="s">
        <v>476</v>
      </c>
      <c r="AR16" s="147" t="s">
        <v>293</v>
      </c>
      <c r="AS16" s="168">
        <v>1</v>
      </c>
      <c r="AT16" s="146" t="s">
        <v>294</v>
      </c>
      <c r="AU16" s="173">
        <v>44774</v>
      </c>
      <c r="AV16" s="173">
        <v>45138</v>
      </c>
      <c r="AW16" s="184" t="s">
        <v>295</v>
      </c>
      <c r="AX16" s="188">
        <v>44681</v>
      </c>
      <c r="AY16" s="196" t="s">
        <v>502</v>
      </c>
      <c r="AZ16" s="193">
        <v>0.3</v>
      </c>
      <c r="BA16" s="186" t="s">
        <v>495</v>
      </c>
      <c r="BB16" s="186" t="s">
        <v>499</v>
      </c>
      <c r="BC16" s="181">
        <v>44804</v>
      </c>
      <c r="BD16" s="148" t="s">
        <v>538</v>
      </c>
      <c r="BE16" s="205">
        <v>0.5</v>
      </c>
      <c r="BF16" s="207">
        <f t="shared" si="3"/>
        <v>0.5</v>
      </c>
      <c r="BG16" s="206" t="str">
        <f t="shared" si="4"/>
        <v>EN PROCESO</v>
      </c>
      <c r="BH16" s="211" t="s">
        <v>542</v>
      </c>
      <c r="BI16" s="205" t="s">
        <v>499</v>
      </c>
    </row>
    <row r="17" spans="1:61" s="144" customFormat="1" ht="168.75" customHeight="1" x14ac:dyDescent="0.15">
      <c r="A17" s="145" t="s">
        <v>18</v>
      </c>
      <c r="B17" s="146" t="s">
        <v>229</v>
      </c>
      <c r="C17" s="147" t="s">
        <v>296</v>
      </c>
      <c r="D17" s="147" t="s">
        <v>297</v>
      </c>
      <c r="E17" s="146" t="s">
        <v>20</v>
      </c>
      <c r="F17" s="146" t="s">
        <v>120</v>
      </c>
      <c r="G17" s="146" t="s">
        <v>155</v>
      </c>
      <c r="H17" s="147" t="s">
        <v>256</v>
      </c>
      <c r="I17" s="147" t="s">
        <v>298</v>
      </c>
      <c r="J17" s="147" t="s">
        <v>299</v>
      </c>
      <c r="K17" s="147" t="s">
        <v>300</v>
      </c>
      <c r="L17" s="148" t="s">
        <v>191</v>
      </c>
      <c r="M17" s="148" t="s">
        <v>179</v>
      </c>
      <c r="N17" s="149" t="s">
        <v>167</v>
      </c>
      <c r="O17" s="145" t="s">
        <v>194</v>
      </c>
      <c r="P17" s="150">
        <f t="shared" si="5"/>
        <v>3</v>
      </c>
      <c r="Q17" s="151">
        <f t="shared" si="6"/>
        <v>0.6</v>
      </c>
      <c r="R17" s="146" t="s">
        <v>27</v>
      </c>
      <c r="S17" s="150">
        <f t="shared" si="7"/>
        <v>4</v>
      </c>
      <c r="T17" s="151">
        <f t="shared" si="8"/>
        <v>0.8</v>
      </c>
      <c r="U17" s="152">
        <f t="shared" si="9"/>
        <v>12</v>
      </c>
      <c r="V17" s="153" t="str">
        <f t="shared" si="10"/>
        <v>ALTA</v>
      </c>
      <c r="W17" s="154" t="s">
        <v>301</v>
      </c>
      <c r="X17" s="148" t="s">
        <v>302</v>
      </c>
      <c r="Y17" s="148" t="s">
        <v>303</v>
      </c>
      <c r="Z17" s="155">
        <v>1</v>
      </c>
      <c r="AA17" s="146" t="s">
        <v>208</v>
      </c>
      <c r="AB17" s="156">
        <f t="shared" si="11"/>
        <v>0.1</v>
      </c>
      <c r="AC17" s="157" t="s">
        <v>212</v>
      </c>
      <c r="AD17" s="156">
        <f t="shared" si="12"/>
        <v>0.15</v>
      </c>
      <c r="AE17" s="157" t="s">
        <v>216</v>
      </c>
      <c r="AF17" s="157" t="s">
        <v>217</v>
      </c>
      <c r="AG17" s="158" t="s">
        <v>220</v>
      </c>
      <c r="AH17" s="159" t="str">
        <f t="shared" si="13"/>
        <v>Media</v>
      </c>
      <c r="AI17" s="160">
        <f t="shared" si="14"/>
        <v>3</v>
      </c>
      <c r="AJ17" s="161">
        <f t="shared" si="15"/>
        <v>0.6</v>
      </c>
      <c r="AK17" s="161" t="str">
        <f t="shared" si="16"/>
        <v>Moderado</v>
      </c>
      <c r="AL17" s="160">
        <f t="shared" si="17"/>
        <v>3</v>
      </c>
      <c r="AM17" s="161">
        <f t="shared" si="18"/>
        <v>0.60000000000000009</v>
      </c>
      <c r="AN17" s="162">
        <f t="shared" si="19"/>
        <v>9</v>
      </c>
      <c r="AO17" s="163" t="str">
        <f t="shared" si="20"/>
        <v>ALTA</v>
      </c>
      <c r="AP17" s="164" t="str">
        <f t="shared" si="21"/>
        <v>Reducir el Riesgo, Evitar, Compartir o Transferir (pronta atención).</v>
      </c>
      <c r="AQ17" s="165" t="s">
        <v>304</v>
      </c>
      <c r="AR17" s="147" t="s">
        <v>305</v>
      </c>
      <c r="AS17" s="168">
        <v>3</v>
      </c>
      <c r="AT17" s="146" t="s">
        <v>306</v>
      </c>
      <c r="AU17" s="173">
        <v>44774</v>
      </c>
      <c r="AV17" s="173">
        <v>45138</v>
      </c>
      <c r="AW17" s="184" t="s">
        <v>307</v>
      </c>
      <c r="AX17" s="188">
        <v>44681</v>
      </c>
      <c r="AY17" s="189" t="s">
        <v>503</v>
      </c>
      <c r="AZ17" s="193">
        <v>0.33300000000000002</v>
      </c>
      <c r="BA17" s="186" t="s">
        <v>495</v>
      </c>
      <c r="BB17" s="186" t="s">
        <v>501</v>
      </c>
      <c r="BC17" s="181">
        <v>44804</v>
      </c>
      <c r="BD17" s="148" t="s">
        <v>533</v>
      </c>
      <c r="BE17" s="205">
        <v>2</v>
      </c>
      <c r="BF17" s="207">
        <f t="shared" si="3"/>
        <v>0.66666666666666663</v>
      </c>
      <c r="BG17" s="206" t="str">
        <f t="shared" si="4"/>
        <v>EN PROCESO</v>
      </c>
      <c r="BH17" s="211" t="s">
        <v>534</v>
      </c>
      <c r="BI17" s="203" t="s">
        <v>501</v>
      </c>
    </row>
    <row r="18" spans="1:61" s="144" customFormat="1" ht="210" x14ac:dyDescent="0.15">
      <c r="A18" s="145" t="s">
        <v>18</v>
      </c>
      <c r="B18" s="146" t="s">
        <v>228</v>
      </c>
      <c r="C18" s="147" t="s">
        <v>308</v>
      </c>
      <c r="D18" s="147" t="s">
        <v>309</v>
      </c>
      <c r="E18" s="146" t="s">
        <v>20</v>
      </c>
      <c r="F18" s="146" t="s">
        <v>121</v>
      </c>
      <c r="G18" s="146" t="s">
        <v>154</v>
      </c>
      <c r="H18" s="147" t="s">
        <v>256</v>
      </c>
      <c r="I18" s="147" t="s">
        <v>310</v>
      </c>
      <c r="J18" s="147" t="s">
        <v>311</v>
      </c>
      <c r="K18" s="147" t="s">
        <v>312</v>
      </c>
      <c r="L18" s="148" t="s">
        <v>191</v>
      </c>
      <c r="M18" s="148" t="s">
        <v>180</v>
      </c>
      <c r="N18" s="149" t="s">
        <v>167</v>
      </c>
      <c r="O18" s="145" t="s">
        <v>17</v>
      </c>
      <c r="P18" s="150">
        <f t="shared" si="5"/>
        <v>2</v>
      </c>
      <c r="Q18" s="151">
        <f t="shared" si="6"/>
        <v>0.4</v>
      </c>
      <c r="R18" s="146" t="s">
        <v>27</v>
      </c>
      <c r="S18" s="150">
        <f t="shared" si="7"/>
        <v>4</v>
      </c>
      <c r="T18" s="151">
        <f t="shared" si="8"/>
        <v>0.8</v>
      </c>
      <c r="U18" s="152">
        <f t="shared" si="9"/>
        <v>8</v>
      </c>
      <c r="V18" s="153" t="str">
        <f t="shared" si="10"/>
        <v>ALTA</v>
      </c>
      <c r="W18" s="154" t="s">
        <v>313</v>
      </c>
      <c r="X18" s="148" t="s">
        <v>315</v>
      </c>
      <c r="Y18" s="148" t="s">
        <v>314</v>
      </c>
      <c r="Z18" s="155">
        <v>1</v>
      </c>
      <c r="AA18" s="146" t="s">
        <v>207</v>
      </c>
      <c r="AB18" s="156">
        <f t="shared" si="11"/>
        <v>0.25</v>
      </c>
      <c r="AC18" s="157" t="s">
        <v>212</v>
      </c>
      <c r="AD18" s="156">
        <f t="shared" si="12"/>
        <v>0.15</v>
      </c>
      <c r="AE18" s="157" t="s">
        <v>216</v>
      </c>
      <c r="AF18" s="157" t="s">
        <v>217</v>
      </c>
      <c r="AG18" s="158" t="s">
        <v>220</v>
      </c>
      <c r="AH18" s="159" t="str">
        <f t="shared" si="13"/>
        <v>Baja</v>
      </c>
      <c r="AI18" s="160">
        <f t="shared" si="14"/>
        <v>2</v>
      </c>
      <c r="AJ18" s="161">
        <f t="shared" si="15"/>
        <v>0.24</v>
      </c>
      <c r="AK18" s="161" t="str">
        <f t="shared" si="16"/>
        <v>Mayor</v>
      </c>
      <c r="AL18" s="160">
        <f t="shared" si="17"/>
        <v>4</v>
      </c>
      <c r="AM18" s="161">
        <f t="shared" si="18"/>
        <v>0.8</v>
      </c>
      <c r="AN18" s="162">
        <f t="shared" si="19"/>
        <v>8</v>
      </c>
      <c r="AO18" s="163" t="str">
        <f t="shared" si="20"/>
        <v>ALTA</v>
      </c>
      <c r="AP18" s="164" t="str">
        <f t="shared" si="21"/>
        <v>Reducir el Riesgo, Evitar, Compartir o Transferir (pronta atención).</v>
      </c>
      <c r="AQ18" s="165" t="s">
        <v>316</v>
      </c>
      <c r="AR18" s="147" t="s">
        <v>317</v>
      </c>
      <c r="AS18" s="168">
        <v>1</v>
      </c>
      <c r="AT18" s="146" t="s">
        <v>318</v>
      </c>
      <c r="AU18" s="173">
        <v>44774</v>
      </c>
      <c r="AV18" s="173">
        <v>45138</v>
      </c>
      <c r="AW18" s="184" t="s">
        <v>319</v>
      </c>
      <c r="AX18" s="188">
        <v>44681</v>
      </c>
      <c r="AY18" s="195" t="s">
        <v>504</v>
      </c>
      <c r="AZ18" s="193">
        <v>0.5</v>
      </c>
      <c r="BA18" s="186" t="s">
        <v>495</v>
      </c>
      <c r="BB18" s="186" t="s">
        <v>499</v>
      </c>
      <c r="BC18" s="181">
        <v>44804</v>
      </c>
      <c r="BD18" s="148" t="s">
        <v>539</v>
      </c>
      <c r="BE18" s="205">
        <v>0.5</v>
      </c>
      <c r="BF18" s="207">
        <f t="shared" si="3"/>
        <v>0.5</v>
      </c>
      <c r="BG18" s="206" t="str">
        <f t="shared" si="4"/>
        <v>EN PROCESO</v>
      </c>
      <c r="BH18" s="212" t="s">
        <v>541</v>
      </c>
      <c r="BI18" s="205" t="s">
        <v>499</v>
      </c>
    </row>
    <row r="19" spans="1:61" s="144" customFormat="1" ht="319.5" customHeight="1" x14ac:dyDescent="0.15">
      <c r="A19" s="145" t="s">
        <v>23</v>
      </c>
      <c r="B19" s="146" t="s">
        <v>31</v>
      </c>
      <c r="C19" s="147" t="s">
        <v>320</v>
      </c>
      <c r="D19" s="147" t="s">
        <v>321</v>
      </c>
      <c r="E19" s="146" t="s">
        <v>20</v>
      </c>
      <c r="F19" s="146" t="s">
        <v>123</v>
      </c>
      <c r="G19" s="146" t="s">
        <v>155</v>
      </c>
      <c r="H19" s="147" t="s">
        <v>256</v>
      </c>
      <c r="I19" s="147" t="s">
        <v>322</v>
      </c>
      <c r="J19" s="147" t="s">
        <v>324</v>
      </c>
      <c r="K19" s="147" t="s">
        <v>323</v>
      </c>
      <c r="L19" s="148" t="s">
        <v>191</v>
      </c>
      <c r="M19" s="148" t="s">
        <v>179</v>
      </c>
      <c r="N19" s="149" t="s">
        <v>170</v>
      </c>
      <c r="O19" s="145" t="s">
        <v>196</v>
      </c>
      <c r="P19" s="150">
        <f t="shared" si="5"/>
        <v>1</v>
      </c>
      <c r="Q19" s="151">
        <f t="shared" si="6"/>
        <v>0.2</v>
      </c>
      <c r="R19" s="146" t="s">
        <v>27</v>
      </c>
      <c r="S19" s="150">
        <f t="shared" si="7"/>
        <v>4</v>
      </c>
      <c r="T19" s="151">
        <f t="shared" si="8"/>
        <v>0.8</v>
      </c>
      <c r="U19" s="152">
        <f t="shared" si="9"/>
        <v>4</v>
      </c>
      <c r="V19" s="153" t="str">
        <f t="shared" si="10"/>
        <v>MODERADA</v>
      </c>
      <c r="W19" s="154" t="s">
        <v>325</v>
      </c>
      <c r="X19" s="148" t="s">
        <v>326</v>
      </c>
      <c r="Y19" s="148" t="s">
        <v>327</v>
      </c>
      <c r="Z19" s="155">
        <v>1</v>
      </c>
      <c r="AA19" s="146" t="s">
        <v>207</v>
      </c>
      <c r="AB19" s="156">
        <f t="shared" si="11"/>
        <v>0.25</v>
      </c>
      <c r="AC19" s="157" t="s">
        <v>212</v>
      </c>
      <c r="AD19" s="156">
        <f t="shared" si="12"/>
        <v>0.15</v>
      </c>
      <c r="AE19" s="157" t="s">
        <v>216</v>
      </c>
      <c r="AF19" s="157" t="s">
        <v>217</v>
      </c>
      <c r="AG19" s="158" t="s">
        <v>220</v>
      </c>
      <c r="AH19" s="159" t="str">
        <f t="shared" si="13"/>
        <v>Muy baja</v>
      </c>
      <c r="AI19" s="160">
        <f t="shared" si="14"/>
        <v>1</v>
      </c>
      <c r="AJ19" s="161">
        <f t="shared" si="15"/>
        <v>0.12</v>
      </c>
      <c r="AK19" s="161" t="str">
        <f t="shared" si="16"/>
        <v>Mayor</v>
      </c>
      <c r="AL19" s="160">
        <f t="shared" si="17"/>
        <v>4</v>
      </c>
      <c r="AM19" s="161">
        <f t="shared" si="18"/>
        <v>0.8</v>
      </c>
      <c r="AN19" s="162">
        <f t="shared" si="19"/>
        <v>4</v>
      </c>
      <c r="AO19" s="163" t="str">
        <f t="shared" si="20"/>
        <v>MODERADA</v>
      </c>
      <c r="AP19" s="164" t="str">
        <f t="shared" si="21"/>
        <v>Asumir o reducir el Riesgo.</v>
      </c>
      <c r="AQ19" s="165" t="s">
        <v>328</v>
      </c>
      <c r="AR19" s="147" t="s">
        <v>329</v>
      </c>
      <c r="AS19" s="168">
        <v>1</v>
      </c>
      <c r="AT19" s="146" t="s">
        <v>330</v>
      </c>
      <c r="AU19" s="173">
        <v>44774</v>
      </c>
      <c r="AV19" s="173">
        <v>45138</v>
      </c>
      <c r="AW19" s="184" t="s">
        <v>331</v>
      </c>
      <c r="AX19" s="188">
        <v>44681</v>
      </c>
      <c r="AY19" s="189" t="s">
        <v>505</v>
      </c>
      <c r="AZ19" s="193">
        <v>0.5</v>
      </c>
      <c r="BA19" s="186" t="s">
        <v>495</v>
      </c>
      <c r="BB19" s="186" t="s">
        <v>506</v>
      </c>
      <c r="BC19" s="181">
        <v>44804</v>
      </c>
      <c r="BD19" s="177" t="s">
        <v>527</v>
      </c>
      <c r="BE19" s="205">
        <v>0.5</v>
      </c>
      <c r="BF19" s="207">
        <f t="shared" si="3"/>
        <v>0.5</v>
      </c>
      <c r="BG19" s="206" t="str">
        <f t="shared" si="4"/>
        <v>EN PROCESO</v>
      </c>
      <c r="BH19" s="212" t="s">
        <v>555</v>
      </c>
      <c r="BI19" s="205" t="s">
        <v>506</v>
      </c>
    </row>
    <row r="20" spans="1:61" s="144" customFormat="1" ht="104.25" customHeight="1" x14ac:dyDescent="0.15">
      <c r="A20" s="145" t="s">
        <v>23</v>
      </c>
      <c r="B20" s="146" t="s">
        <v>380</v>
      </c>
      <c r="C20" s="226" t="s">
        <v>332</v>
      </c>
      <c r="D20" s="226" t="s">
        <v>333</v>
      </c>
      <c r="E20" s="146" t="s">
        <v>20</v>
      </c>
      <c r="F20" s="146" t="s">
        <v>130</v>
      </c>
      <c r="G20" s="227" t="s">
        <v>154</v>
      </c>
      <c r="H20" s="226" t="s">
        <v>256</v>
      </c>
      <c r="I20" s="226" t="s">
        <v>334</v>
      </c>
      <c r="J20" s="226" t="s">
        <v>335</v>
      </c>
      <c r="K20" s="226" t="s">
        <v>336</v>
      </c>
      <c r="L20" s="148" t="s">
        <v>191</v>
      </c>
      <c r="M20" s="148" t="s">
        <v>179</v>
      </c>
      <c r="N20" s="149" t="s">
        <v>167</v>
      </c>
      <c r="O20" s="229" t="s">
        <v>17</v>
      </c>
      <c r="P20" s="221">
        <f t="shared" si="5"/>
        <v>2</v>
      </c>
      <c r="Q20" s="222">
        <f t="shared" si="6"/>
        <v>0.4</v>
      </c>
      <c r="R20" s="227" t="s">
        <v>27</v>
      </c>
      <c r="S20" s="221">
        <f t="shared" si="7"/>
        <v>4</v>
      </c>
      <c r="T20" s="222">
        <f t="shared" si="8"/>
        <v>0.8</v>
      </c>
      <c r="U20" s="223">
        <f t="shared" si="9"/>
        <v>8</v>
      </c>
      <c r="V20" s="224" t="str">
        <f t="shared" si="10"/>
        <v>ALTA</v>
      </c>
      <c r="W20" s="154" t="s">
        <v>337</v>
      </c>
      <c r="X20" s="148" t="s">
        <v>338</v>
      </c>
      <c r="Y20" s="148" t="s">
        <v>339</v>
      </c>
      <c r="Z20" s="155">
        <v>0.4</v>
      </c>
      <c r="AA20" s="146" t="s">
        <v>207</v>
      </c>
      <c r="AB20" s="156">
        <f t="shared" si="11"/>
        <v>0.25</v>
      </c>
      <c r="AC20" s="157" t="s">
        <v>212</v>
      </c>
      <c r="AD20" s="156">
        <f t="shared" si="12"/>
        <v>0.15</v>
      </c>
      <c r="AE20" s="157" t="s">
        <v>216</v>
      </c>
      <c r="AF20" s="157" t="s">
        <v>217</v>
      </c>
      <c r="AG20" s="158" t="s">
        <v>220</v>
      </c>
      <c r="AH20" s="159" t="str">
        <f t="shared" si="13"/>
        <v>Baja</v>
      </c>
      <c r="AI20" s="160">
        <f t="shared" si="14"/>
        <v>2</v>
      </c>
      <c r="AJ20" s="161">
        <f t="shared" si="15"/>
        <v>0.24</v>
      </c>
      <c r="AK20" s="161" t="str">
        <f t="shared" si="16"/>
        <v>Mayor</v>
      </c>
      <c r="AL20" s="160">
        <f t="shared" si="17"/>
        <v>4</v>
      </c>
      <c r="AM20" s="161">
        <f t="shared" si="18"/>
        <v>0.8</v>
      </c>
      <c r="AN20" s="162">
        <f t="shared" si="19"/>
        <v>8</v>
      </c>
      <c r="AO20" s="225" t="str">
        <f>IF(AN21="","",IF(AN21&lt;=2,"BAJA",IF(AN21&lt;=6,"MODERADA",IF(AN21&lt;=12,"ALTA","EXTREMA"))))</f>
        <v>MODERADA</v>
      </c>
      <c r="AP20" s="219" t="str">
        <f t="shared" si="21"/>
        <v>Asumir o reducir el Riesgo.</v>
      </c>
      <c r="AQ20" s="165" t="s">
        <v>342</v>
      </c>
      <c r="AR20" s="147" t="s">
        <v>343</v>
      </c>
      <c r="AS20" s="168">
        <v>1</v>
      </c>
      <c r="AT20" s="146" t="s">
        <v>346</v>
      </c>
      <c r="AU20" s="173">
        <v>44774</v>
      </c>
      <c r="AV20" s="173">
        <v>45138</v>
      </c>
      <c r="AW20" s="184" t="s">
        <v>347</v>
      </c>
      <c r="AX20" s="188">
        <v>44681</v>
      </c>
      <c r="AY20" s="189" t="s">
        <v>507</v>
      </c>
      <c r="AZ20" s="193">
        <v>0.5</v>
      </c>
      <c r="BA20" s="186" t="s">
        <v>495</v>
      </c>
      <c r="BB20" s="186" t="s">
        <v>496</v>
      </c>
      <c r="BC20" s="181">
        <v>44804</v>
      </c>
      <c r="BD20" s="177" t="s">
        <v>518</v>
      </c>
      <c r="BE20" s="205">
        <v>0.5</v>
      </c>
      <c r="BF20" s="207">
        <f t="shared" si="3"/>
        <v>0.5</v>
      </c>
      <c r="BG20" s="206" t="str">
        <f t="shared" si="4"/>
        <v>EN PROCESO</v>
      </c>
      <c r="BH20" s="211" t="s">
        <v>519</v>
      </c>
      <c r="BI20" s="204" t="s">
        <v>496</v>
      </c>
    </row>
    <row r="21" spans="1:61" s="144" customFormat="1" ht="117.75" customHeight="1" x14ac:dyDescent="0.15">
      <c r="A21" s="145" t="s">
        <v>23</v>
      </c>
      <c r="B21" s="146" t="s">
        <v>380</v>
      </c>
      <c r="C21" s="226"/>
      <c r="D21" s="226"/>
      <c r="E21" s="146" t="s">
        <v>20</v>
      </c>
      <c r="F21" s="146" t="s">
        <v>130</v>
      </c>
      <c r="G21" s="227"/>
      <c r="H21" s="226"/>
      <c r="I21" s="226"/>
      <c r="J21" s="226"/>
      <c r="K21" s="226"/>
      <c r="L21" s="148" t="s">
        <v>191</v>
      </c>
      <c r="M21" s="148" t="s">
        <v>179</v>
      </c>
      <c r="N21" s="149" t="s">
        <v>167</v>
      </c>
      <c r="O21" s="229"/>
      <c r="P21" s="221"/>
      <c r="Q21" s="222"/>
      <c r="R21" s="227"/>
      <c r="S21" s="221"/>
      <c r="T21" s="222"/>
      <c r="U21" s="223"/>
      <c r="V21" s="224"/>
      <c r="W21" s="154" t="s">
        <v>337</v>
      </c>
      <c r="X21" s="148" t="s">
        <v>340</v>
      </c>
      <c r="Y21" s="148" t="s">
        <v>341</v>
      </c>
      <c r="Z21" s="155">
        <v>0.6</v>
      </c>
      <c r="AA21" s="146" t="s">
        <v>207</v>
      </c>
      <c r="AB21" s="156">
        <f t="shared" si="11"/>
        <v>0.25</v>
      </c>
      <c r="AC21" s="157" t="s">
        <v>212</v>
      </c>
      <c r="AD21" s="156">
        <f t="shared" si="12"/>
        <v>0.15</v>
      </c>
      <c r="AE21" s="157" t="s">
        <v>216</v>
      </c>
      <c r="AF21" s="157" t="s">
        <v>217</v>
      </c>
      <c r="AG21" s="158" t="s">
        <v>220</v>
      </c>
      <c r="AH21" s="159" t="str">
        <f>IF(OR(O20="",AA21="",AC21=""),"",IF(AJ21&lt;=20%,"Muy baja",IF(AJ21&lt;=40%,"Baja",IF(AJ21&lt;=60%,"Media",IF(AJ21&lt;=80%,"Alta","Muy alta")))))</f>
        <v>Muy baja</v>
      </c>
      <c r="AI21" s="160">
        <f t="shared" si="14"/>
        <v>1</v>
      </c>
      <c r="AJ21" s="161">
        <f>IF(OR($AA21="Preventivo",$AA21="Detectivo"),($AJ20-($AJ20*($AD21+$AB21))),$AJ20)</f>
        <v>0.14399999999999999</v>
      </c>
      <c r="AK21" s="161" t="str">
        <f>IF(OR(R20="",AA21="",AC21=""),"",IF(AM21&lt;=20%,"Leve",IF(AM21&lt;=40%,"Menor",IF(AM21&lt;=60%,"Moderado",IF(AM21&lt;=80%,"Mayor","Catastrófico")))))</f>
        <v>Mayor</v>
      </c>
      <c r="AL21" s="160">
        <f t="shared" si="17"/>
        <v>4</v>
      </c>
      <c r="AM21" s="161">
        <f>IF($AA21="Correctivo",($T20-($T20*($AD21+$AB21))),$T20)</f>
        <v>0.8</v>
      </c>
      <c r="AN21" s="162">
        <f t="shared" si="19"/>
        <v>4</v>
      </c>
      <c r="AO21" s="225"/>
      <c r="AP21" s="219"/>
      <c r="AQ21" s="165" t="s">
        <v>344</v>
      </c>
      <c r="AR21" s="147" t="s">
        <v>345</v>
      </c>
      <c r="AS21" s="168">
        <v>1</v>
      </c>
      <c r="AT21" s="146" t="s">
        <v>346</v>
      </c>
      <c r="AU21" s="173">
        <v>44774</v>
      </c>
      <c r="AV21" s="173">
        <v>45138</v>
      </c>
      <c r="AW21" s="184" t="s">
        <v>348</v>
      </c>
      <c r="AX21" s="188">
        <v>44681</v>
      </c>
      <c r="AY21" s="189" t="s">
        <v>508</v>
      </c>
      <c r="AZ21" s="193">
        <v>0.5</v>
      </c>
      <c r="BA21" s="186" t="s">
        <v>495</v>
      </c>
      <c r="BB21" s="186" t="s">
        <v>496</v>
      </c>
      <c r="BC21" s="181">
        <v>44804</v>
      </c>
      <c r="BD21" s="177" t="s">
        <v>520</v>
      </c>
      <c r="BE21" s="205">
        <v>0.5</v>
      </c>
      <c r="BF21" s="207">
        <f t="shared" si="3"/>
        <v>0.5</v>
      </c>
      <c r="BG21" s="206" t="str">
        <f t="shared" si="4"/>
        <v>EN PROCESO</v>
      </c>
      <c r="BH21" s="211" t="s">
        <v>521</v>
      </c>
      <c r="BI21" s="204" t="s">
        <v>496</v>
      </c>
    </row>
    <row r="22" spans="1:61" s="144" customFormat="1" ht="151.5" customHeight="1" x14ac:dyDescent="0.15">
      <c r="A22" s="145" t="s">
        <v>23</v>
      </c>
      <c r="B22" s="146" t="s">
        <v>381</v>
      </c>
      <c r="C22" s="226" t="s">
        <v>332</v>
      </c>
      <c r="D22" s="226" t="s">
        <v>333</v>
      </c>
      <c r="E22" s="146" t="s">
        <v>20</v>
      </c>
      <c r="F22" s="146" t="s">
        <v>131</v>
      </c>
      <c r="G22" s="227" t="s">
        <v>155</v>
      </c>
      <c r="H22" s="226" t="s">
        <v>256</v>
      </c>
      <c r="I22" s="226" t="s">
        <v>349</v>
      </c>
      <c r="J22" s="226" t="s">
        <v>350</v>
      </c>
      <c r="K22" s="226" t="s">
        <v>351</v>
      </c>
      <c r="L22" s="148" t="s">
        <v>191</v>
      </c>
      <c r="M22" s="148" t="s">
        <v>179</v>
      </c>
      <c r="N22" s="149" t="s">
        <v>167</v>
      </c>
      <c r="O22" s="229" t="s">
        <v>194</v>
      </c>
      <c r="P22" s="221">
        <f t="shared" si="5"/>
        <v>3</v>
      </c>
      <c r="Q22" s="222">
        <f t="shared" si="6"/>
        <v>0.6</v>
      </c>
      <c r="R22" s="227" t="s">
        <v>27</v>
      </c>
      <c r="S22" s="221">
        <f t="shared" si="7"/>
        <v>4</v>
      </c>
      <c r="T22" s="222">
        <f t="shared" si="8"/>
        <v>0.8</v>
      </c>
      <c r="U22" s="223">
        <f t="shared" ref="U22" si="22">IF(OR(P22="",S22=""),"",P22*S22)</f>
        <v>12</v>
      </c>
      <c r="V22" s="224" t="str">
        <f t="shared" si="10"/>
        <v>ALTA</v>
      </c>
      <c r="W22" s="154" t="s">
        <v>352</v>
      </c>
      <c r="X22" s="148" t="s">
        <v>353</v>
      </c>
      <c r="Y22" s="148" t="s">
        <v>355</v>
      </c>
      <c r="Z22" s="155">
        <v>0.5</v>
      </c>
      <c r="AA22" s="146" t="s">
        <v>209</v>
      </c>
      <c r="AB22" s="156">
        <f t="shared" si="11"/>
        <v>0.15</v>
      </c>
      <c r="AC22" s="157" t="s">
        <v>212</v>
      </c>
      <c r="AD22" s="156">
        <f t="shared" si="12"/>
        <v>0.15</v>
      </c>
      <c r="AE22" s="157" t="s">
        <v>216</v>
      </c>
      <c r="AF22" s="157" t="s">
        <v>217</v>
      </c>
      <c r="AG22" s="158" t="s">
        <v>220</v>
      </c>
      <c r="AH22" s="159" t="str">
        <f t="shared" si="13"/>
        <v>Media</v>
      </c>
      <c r="AI22" s="160">
        <f t="shared" si="14"/>
        <v>3</v>
      </c>
      <c r="AJ22" s="161">
        <f t="shared" si="15"/>
        <v>0.42</v>
      </c>
      <c r="AK22" s="161" t="str">
        <f t="shared" si="16"/>
        <v>Mayor</v>
      </c>
      <c r="AL22" s="160">
        <f t="shared" si="17"/>
        <v>4</v>
      </c>
      <c r="AM22" s="161">
        <f t="shared" si="18"/>
        <v>0.8</v>
      </c>
      <c r="AN22" s="162">
        <f t="shared" si="19"/>
        <v>12</v>
      </c>
      <c r="AO22" s="225" t="str">
        <f>IF(AN23="","",IF(AN23&lt;=2,"BAJA",IF(AN23&lt;=6,"MODERADA",IF(AN23&lt;=12,"ALTA","EXTREMA"))))</f>
        <v>ALTA</v>
      </c>
      <c r="AP22" s="219" t="str">
        <f t="shared" si="21"/>
        <v>Reducir el Riesgo, Evitar, Compartir o Transferir (pronta atención).</v>
      </c>
      <c r="AQ22" s="231" t="s">
        <v>357</v>
      </c>
      <c r="AR22" s="226" t="s">
        <v>358</v>
      </c>
      <c r="AS22" s="213">
        <v>3</v>
      </c>
      <c r="AT22" s="213" t="s">
        <v>359</v>
      </c>
      <c r="AU22" s="215">
        <v>44774</v>
      </c>
      <c r="AV22" s="215">
        <v>45138</v>
      </c>
      <c r="AW22" s="230" t="s">
        <v>360</v>
      </c>
      <c r="AX22" s="217">
        <v>44681</v>
      </c>
      <c r="AY22" s="343" t="s">
        <v>509</v>
      </c>
      <c r="AZ22" s="345">
        <v>0.1</v>
      </c>
      <c r="BA22" s="213" t="s">
        <v>495</v>
      </c>
      <c r="BB22" s="213" t="s">
        <v>499</v>
      </c>
      <c r="BC22" s="313">
        <v>44804</v>
      </c>
      <c r="BD22" s="311" t="s">
        <v>540</v>
      </c>
      <c r="BE22" s="317">
        <v>1</v>
      </c>
      <c r="BF22" s="319">
        <f t="shared" si="3"/>
        <v>0.33333333333333331</v>
      </c>
      <c r="BG22" s="321" t="str">
        <f t="shared" si="4"/>
        <v>EN PROCESO</v>
      </c>
      <c r="BH22" s="315" t="s">
        <v>543</v>
      </c>
      <c r="BI22" s="213" t="s">
        <v>499</v>
      </c>
    </row>
    <row r="23" spans="1:61" s="144" customFormat="1" ht="123" customHeight="1" x14ac:dyDescent="0.15">
      <c r="A23" s="145" t="s">
        <v>23</v>
      </c>
      <c r="B23" s="146" t="s">
        <v>381</v>
      </c>
      <c r="C23" s="226"/>
      <c r="D23" s="226"/>
      <c r="E23" s="146" t="s">
        <v>20</v>
      </c>
      <c r="F23" s="146" t="s">
        <v>131</v>
      </c>
      <c r="G23" s="227"/>
      <c r="H23" s="226"/>
      <c r="I23" s="226"/>
      <c r="J23" s="232"/>
      <c r="K23" s="232"/>
      <c r="L23" s="148" t="s">
        <v>191</v>
      </c>
      <c r="M23" s="148" t="s">
        <v>179</v>
      </c>
      <c r="N23" s="149" t="s">
        <v>167</v>
      </c>
      <c r="O23" s="229"/>
      <c r="P23" s="221"/>
      <c r="Q23" s="222"/>
      <c r="R23" s="227"/>
      <c r="S23" s="221"/>
      <c r="T23" s="222"/>
      <c r="U23" s="223"/>
      <c r="V23" s="224"/>
      <c r="W23" s="154" t="s">
        <v>352</v>
      </c>
      <c r="X23" s="148" t="s">
        <v>354</v>
      </c>
      <c r="Y23" s="148" t="s">
        <v>356</v>
      </c>
      <c r="Z23" s="155">
        <v>0.5</v>
      </c>
      <c r="AA23" s="146" t="s">
        <v>209</v>
      </c>
      <c r="AB23" s="156">
        <f t="shared" si="11"/>
        <v>0.15</v>
      </c>
      <c r="AC23" s="157" t="s">
        <v>212</v>
      </c>
      <c r="AD23" s="156">
        <f t="shared" si="12"/>
        <v>0.15</v>
      </c>
      <c r="AE23" s="157" t="s">
        <v>216</v>
      </c>
      <c r="AF23" s="157" t="s">
        <v>217</v>
      </c>
      <c r="AG23" s="158" t="s">
        <v>220</v>
      </c>
      <c r="AH23" s="159" t="str">
        <f>IF(OR(O22="",AA23="",AC23=""),"",IF(AJ23&lt;=20%,"Muy baja",IF(AJ23&lt;=40%,"Baja",IF(AJ23&lt;=60%,"Media",IF(AJ23&lt;=80%,"Alta","Muy alta")))))</f>
        <v>Baja</v>
      </c>
      <c r="AI23" s="160">
        <f t="shared" si="14"/>
        <v>2</v>
      </c>
      <c r="AJ23" s="161">
        <f>IF(OR($AA23="Preventivo",$AA23="Detectivo"),($AJ22-($AJ22*($AD23+$AB23))),$AJ22)</f>
        <v>0.29399999999999998</v>
      </c>
      <c r="AK23" s="161" t="str">
        <f>IF(OR(R22="",AA23="",AC23=""),"",IF(AM23&lt;=20%,"Leve",IF(AM23&lt;=40%,"Menor",IF(AM23&lt;=60%,"Moderado",IF(AM23&lt;=80%,"Mayor","Catastrófico")))))</f>
        <v>Mayor</v>
      </c>
      <c r="AL23" s="160">
        <f t="shared" si="17"/>
        <v>4</v>
      </c>
      <c r="AM23" s="161">
        <f>IF($AA23="Correctivo",($T22-($T22*($AD23+$AB23))),$T22)</f>
        <v>0.8</v>
      </c>
      <c r="AN23" s="162">
        <f t="shared" si="19"/>
        <v>8</v>
      </c>
      <c r="AO23" s="225"/>
      <c r="AP23" s="219"/>
      <c r="AQ23" s="231"/>
      <c r="AR23" s="226"/>
      <c r="AS23" s="214"/>
      <c r="AT23" s="214"/>
      <c r="AU23" s="216"/>
      <c r="AV23" s="216"/>
      <c r="AW23" s="230"/>
      <c r="AX23" s="218"/>
      <c r="AY23" s="344"/>
      <c r="AZ23" s="346"/>
      <c r="BA23" s="214"/>
      <c r="BB23" s="214"/>
      <c r="BC23" s="314"/>
      <c r="BD23" s="312"/>
      <c r="BE23" s="318"/>
      <c r="BF23" s="320"/>
      <c r="BG23" s="322"/>
      <c r="BH23" s="316"/>
      <c r="BI23" s="214"/>
    </row>
    <row r="24" spans="1:61" s="144" customFormat="1" ht="145.5" customHeight="1" x14ac:dyDescent="0.15">
      <c r="A24" s="145" t="s">
        <v>23</v>
      </c>
      <c r="B24" s="146" t="s">
        <v>382</v>
      </c>
      <c r="C24" s="226" t="s">
        <v>332</v>
      </c>
      <c r="D24" s="226" t="s">
        <v>333</v>
      </c>
      <c r="E24" s="146" t="s">
        <v>20</v>
      </c>
      <c r="F24" s="146" t="s">
        <v>129</v>
      </c>
      <c r="G24" s="227" t="s">
        <v>154</v>
      </c>
      <c r="H24" s="227" t="s">
        <v>256</v>
      </c>
      <c r="I24" s="226" t="s">
        <v>361</v>
      </c>
      <c r="J24" s="226" t="s">
        <v>362</v>
      </c>
      <c r="K24" s="226" t="s">
        <v>363</v>
      </c>
      <c r="L24" s="226" t="s">
        <v>191</v>
      </c>
      <c r="M24" s="226" t="s">
        <v>179</v>
      </c>
      <c r="N24" s="228" t="s">
        <v>167</v>
      </c>
      <c r="O24" s="229" t="s">
        <v>194</v>
      </c>
      <c r="P24" s="221">
        <f t="shared" si="5"/>
        <v>3</v>
      </c>
      <c r="Q24" s="222">
        <f t="shared" si="6"/>
        <v>0.6</v>
      </c>
      <c r="R24" s="227" t="s">
        <v>27</v>
      </c>
      <c r="S24" s="221">
        <f t="shared" si="7"/>
        <v>4</v>
      </c>
      <c r="T24" s="222">
        <f t="shared" si="8"/>
        <v>0.8</v>
      </c>
      <c r="U24" s="223">
        <f t="shared" ref="U24" si="23">IF(OR(P24="",S24=""),"",P24*S24)</f>
        <v>12</v>
      </c>
      <c r="V24" s="224" t="str">
        <f t="shared" ref="V24" si="24">IF(U24="","",IF(U24&lt;=2,"BAJA",IF(U24&lt;=6,"MODERADA",IF(U24&lt;=12,"ALTA","EXTREMA"))))</f>
        <v>ALTA</v>
      </c>
      <c r="W24" s="154" t="s">
        <v>364</v>
      </c>
      <c r="X24" s="148" t="s">
        <v>370</v>
      </c>
      <c r="Y24" s="148" t="s">
        <v>365</v>
      </c>
      <c r="Z24" s="155">
        <v>0.33</v>
      </c>
      <c r="AA24" s="146" t="s">
        <v>207</v>
      </c>
      <c r="AB24" s="156">
        <f t="shared" si="11"/>
        <v>0.25</v>
      </c>
      <c r="AC24" s="157" t="s">
        <v>212</v>
      </c>
      <c r="AD24" s="156">
        <f t="shared" si="12"/>
        <v>0.15</v>
      </c>
      <c r="AE24" s="157" t="s">
        <v>216</v>
      </c>
      <c r="AF24" s="157" t="s">
        <v>217</v>
      </c>
      <c r="AG24" s="158" t="s">
        <v>220</v>
      </c>
      <c r="AH24" s="159" t="str">
        <f t="shared" si="13"/>
        <v>Baja</v>
      </c>
      <c r="AI24" s="160">
        <f t="shared" si="14"/>
        <v>2</v>
      </c>
      <c r="AJ24" s="161">
        <f t="shared" si="15"/>
        <v>0.36</v>
      </c>
      <c r="AK24" s="161" t="str">
        <f t="shared" si="16"/>
        <v>Mayor</v>
      </c>
      <c r="AL24" s="160">
        <f t="shared" si="17"/>
        <v>4</v>
      </c>
      <c r="AM24" s="161">
        <f t="shared" si="18"/>
        <v>0.8</v>
      </c>
      <c r="AN24" s="162">
        <f t="shared" si="19"/>
        <v>8</v>
      </c>
      <c r="AO24" s="225" t="str">
        <f>IF(AN26="","",IF(AN26&lt;=2,"BAJA",IF(AN26&lt;=6,"MODERADA",IF(AN26&lt;=12,"ALTA","EXTREMA"))))</f>
        <v>MODERADA</v>
      </c>
      <c r="AP24" s="219" t="str">
        <f t="shared" si="21"/>
        <v>Asumir o reducir el Riesgo.</v>
      </c>
      <c r="AQ24" s="165" t="s">
        <v>371</v>
      </c>
      <c r="AR24" s="147" t="s">
        <v>372</v>
      </c>
      <c r="AS24" s="168">
        <v>1</v>
      </c>
      <c r="AT24" s="146" t="s">
        <v>377</v>
      </c>
      <c r="AU24" s="173">
        <v>44774</v>
      </c>
      <c r="AV24" s="173">
        <v>45138</v>
      </c>
      <c r="AW24" s="184" t="s">
        <v>378</v>
      </c>
      <c r="AX24" s="199"/>
      <c r="AY24" s="200"/>
      <c r="AZ24" s="201"/>
      <c r="BA24" s="200"/>
      <c r="BB24" s="200"/>
      <c r="BC24" s="181">
        <v>44804</v>
      </c>
      <c r="BD24" s="177" t="s">
        <v>522</v>
      </c>
      <c r="BE24" s="205">
        <v>0.3</v>
      </c>
      <c r="BF24" s="207">
        <f t="shared" si="3"/>
        <v>0.3</v>
      </c>
      <c r="BG24" s="206" t="str">
        <f t="shared" si="4"/>
        <v>EN PROCESO</v>
      </c>
      <c r="BH24" s="211" t="s">
        <v>551</v>
      </c>
      <c r="BI24" s="204" t="s">
        <v>496</v>
      </c>
    </row>
    <row r="25" spans="1:61" s="144" customFormat="1" ht="99.75" customHeight="1" x14ac:dyDescent="0.15">
      <c r="A25" s="145" t="s">
        <v>23</v>
      </c>
      <c r="B25" s="146" t="s">
        <v>382</v>
      </c>
      <c r="C25" s="226"/>
      <c r="D25" s="226"/>
      <c r="E25" s="146" t="s">
        <v>20</v>
      </c>
      <c r="F25" s="146" t="s">
        <v>129</v>
      </c>
      <c r="G25" s="227"/>
      <c r="H25" s="227"/>
      <c r="I25" s="226"/>
      <c r="J25" s="226"/>
      <c r="K25" s="226"/>
      <c r="L25" s="226"/>
      <c r="M25" s="226"/>
      <c r="N25" s="228"/>
      <c r="O25" s="229"/>
      <c r="P25" s="221"/>
      <c r="Q25" s="222"/>
      <c r="R25" s="227"/>
      <c r="S25" s="221"/>
      <c r="T25" s="222"/>
      <c r="U25" s="223"/>
      <c r="V25" s="224"/>
      <c r="W25" s="154" t="s">
        <v>364</v>
      </c>
      <c r="X25" s="148" t="s">
        <v>366</v>
      </c>
      <c r="Y25" s="148" t="s">
        <v>367</v>
      </c>
      <c r="Z25" s="155">
        <v>0.33</v>
      </c>
      <c r="AA25" s="146" t="s">
        <v>207</v>
      </c>
      <c r="AB25" s="156">
        <f t="shared" si="11"/>
        <v>0.25</v>
      </c>
      <c r="AC25" s="157" t="s">
        <v>212</v>
      </c>
      <c r="AD25" s="156">
        <f t="shared" si="12"/>
        <v>0.15</v>
      </c>
      <c r="AE25" s="157" t="s">
        <v>216</v>
      </c>
      <c r="AF25" s="157" t="s">
        <v>217</v>
      </c>
      <c r="AG25" s="158" t="s">
        <v>220</v>
      </c>
      <c r="AH25" s="159" t="str">
        <f>IF(OR(O24="",AA25="",AC25=""),"",IF(AJ25&lt;=20%,"Muy baja",IF(AJ25&lt;=40%,"Baja",IF(AJ25&lt;=60%,"Media",IF(AJ25&lt;=80%,"Alta","Muy alta")))))</f>
        <v>Baja</v>
      </c>
      <c r="AI25" s="160">
        <f t="shared" si="14"/>
        <v>2</v>
      </c>
      <c r="AJ25" s="161">
        <f>IF(OR($AA25="Preventivo",$AA25="Detectivo"),($AJ24-($AJ24*($AD25+$AB25))),$AJ24)</f>
        <v>0.216</v>
      </c>
      <c r="AK25" s="161" t="str">
        <f>IF(OR(R24="",AA25="",AC25=""),"",IF(AM25&lt;=20%,"Leve",IF(AM25&lt;=40%,"Menor",IF(AM25&lt;=60%,"Moderado",IF(AM25&lt;=80%,"Mayor","Catastrófico")))))</f>
        <v>Mayor</v>
      </c>
      <c r="AL25" s="160">
        <f t="shared" si="17"/>
        <v>4</v>
      </c>
      <c r="AM25" s="161">
        <f>IF($AA25="Correctivo",($T24-($T24*($AD25+$AB25))),$T24)</f>
        <v>0.8</v>
      </c>
      <c r="AN25" s="162">
        <f t="shared" ref="AN25" si="25">IF(OR(AI25="",AL25=""),"",AI25*AL25)</f>
        <v>8</v>
      </c>
      <c r="AO25" s="225"/>
      <c r="AP25" s="219"/>
      <c r="AQ25" s="165" t="s">
        <v>373</v>
      </c>
      <c r="AR25" s="147" t="s">
        <v>374</v>
      </c>
      <c r="AS25" s="168">
        <v>1</v>
      </c>
      <c r="AT25" s="146" t="s">
        <v>377</v>
      </c>
      <c r="AU25" s="173">
        <v>44774</v>
      </c>
      <c r="AV25" s="173">
        <v>45138</v>
      </c>
      <c r="AW25" s="184" t="s">
        <v>374</v>
      </c>
      <c r="AX25" s="199"/>
      <c r="AY25" s="200"/>
      <c r="AZ25" s="201"/>
      <c r="BA25" s="200"/>
      <c r="BB25" s="200"/>
      <c r="BC25" s="181">
        <v>44804</v>
      </c>
      <c r="BD25" s="177" t="s">
        <v>524</v>
      </c>
      <c r="BE25" s="205">
        <v>0</v>
      </c>
      <c r="BF25" s="207">
        <f t="shared" si="3"/>
        <v>0</v>
      </c>
      <c r="BG25" s="206" t="str">
        <f t="shared" si="4"/>
        <v>SIN INICIAR</v>
      </c>
      <c r="BH25" s="211" t="s">
        <v>523</v>
      </c>
      <c r="BI25" s="204" t="s">
        <v>496</v>
      </c>
    </row>
    <row r="26" spans="1:61" s="144" customFormat="1" ht="156.75" customHeight="1" x14ac:dyDescent="0.15">
      <c r="A26" s="145" t="s">
        <v>23</v>
      </c>
      <c r="B26" s="146" t="s">
        <v>382</v>
      </c>
      <c r="C26" s="226"/>
      <c r="D26" s="226"/>
      <c r="E26" s="146" t="s">
        <v>20</v>
      </c>
      <c r="F26" s="146" t="s">
        <v>129</v>
      </c>
      <c r="G26" s="227"/>
      <c r="H26" s="227"/>
      <c r="I26" s="226"/>
      <c r="J26" s="226"/>
      <c r="K26" s="226"/>
      <c r="L26" s="226"/>
      <c r="M26" s="226"/>
      <c r="N26" s="228"/>
      <c r="O26" s="229"/>
      <c r="P26" s="221"/>
      <c r="Q26" s="222"/>
      <c r="R26" s="227"/>
      <c r="S26" s="221"/>
      <c r="T26" s="222"/>
      <c r="U26" s="223"/>
      <c r="V26" s="224"/>
      <c r="W26" s="154" t="s">
        <v>364</v>
      </c>
      <c r="X26" s="148" t="s">
        <v>368</v>
      </c>
      <c r="Y26" s="148" t="s">
        <v>369</v>
      </c>
      <c r="Z26" s="155">
        <v>0.34</v>
      </c>
      <c r="AA26" s="146" t="s">
        <v>207</v>
      </c>
      <c r="AB26" s="156">
        <f t="shared" si="11"/>
        <v>0.25</v>
      </c>
      <c r="AC26" s="157" t="s">
        <v>212</v>
      </c>
      <c r="AD26" s="156">
        <f t="shared" si="12"/>
        <v>0.15</v>
      </c>
      <c r="AE26" s="157" t="s">
        <v>216</v>
      </c>
      <c r="AF26" s="157" t="s">
        <v>217</v>
      </c>
      <c r="AG26" s="158" t="s">
        <v>220</v>
      </c>
      <c r="AH26" s="159" t="str">
        <f>IF(OR(O24="",AA26="",AC26=""),"",IF(AJ26&lt;=20%,"Muy baja",IF(AJ26&lt;=40%,"Baja",IF(AJ26&lt;=60%,"Media",IF(AJ26&lt;=80%,"Alta","Muy alta")))))</f>
        <v>Muy baja</v>
      </c>
      <c r="AI26" s="160">
        <f t="shared" si="14"/>
        <v>1</v>
      </c>
      <c r="AJ26" s="161">
        <f>IF(OR($AA26="Preventivo",$AA26="Detectivo"),($AJ25-($AJ25*($AD26+$AB26))),$AJ25)</f>
        <v>0.12959999999999999</v>
      </c>
      <c r="AK26" s="161" t="str">
        <f>IF(OR(R24="",AA26="",AC26=""),"",IF(AM26&lt;=20%,"Leve",IF(AM26&lt;=40%,"Menor",IF(AM26&lt;=60%,"Moderado",IF(AM26&lt;=80%,"Mayor","Catastrófico")))))</f>
        <v>Mayor</v>
      </c>
      <c r="AL26" s="160">
        <f>IF($AK25="Leve",1,IF($AK25="Menor",2,IF($AK25="Moderado",3,IF($AK25="Mayor",4,IF($AK25="Catastrófico",5,"")))))</f>
        <v>4</v>
      </c>
      <c r="AM26" s="161">
        <f>IF($AA26="Correctivo",($T24-($T24*($AD26+$AB26))),$T24)</f>
        <v>0.8</v>
      </c>
      <c r="AN26" s="162">
        <f t="shared" ref="AN26" si="26">IF(OR(AI26="",AL26=""),"",AI26*AL26)</f>
        <v>4</v>
      </c>
      <c r="AO26" s="225"/>
      <c r="AP26" s="219"/>
      <c r="AQ26" s="165" t="s">
        <v>375</v>
      </c>
      <c r="AR26" s="147" t="s">
        <v>376</v>
      </c>
      <c r="AS26" s="168">
        <v>2</v>
      </c>
      <c r="AT26" s="146" t="s">
        <v>377</v>
      </c>
      <c r="AU26" s="173">
        <v>44774</v>
      </c>
      <c r="AV26" s="173">
        <v>45138</v>
      </c>
      <c r="AW26" s="184" t="s">
        <v>379</v>
      </c>
      <c r="AX26" s="188">
        <v>44681</v>
      </c>
      <c r="AY26" s="189" t="s">
        <v>510</v>
      </c>
      <c r="AZ26" s="193">
        <v>0.5</v>
      </c>
      <c r="BA26" s="186" t="s">
        <v>495</v>
      </c>
      <c r="BB26" s="186" t="s">
        <v>496</v>
      </c>
      <c r="BC26" s="181">
        <v>44804</v>
      </c>
      <c r="BD26" s="148" t="s">
        <v>525</v>
      </c>
      <c r="BE26" s="205">
        <v>1</v>
      </c>
      <c r="BF26" s="207">
        <f t="shared" si="3"/>
        <v>0.5</v>
      </c>
      <c r="BG26" s="206" t="str">
        <f t="shared" si="4"/>
        <v>EN PROCESO</v>
      </c>
      <c r="BH26" s="211" t="s">
        <v>526</v>
      </c>
      <c r="BI26" s="204" t="s">
        <v>496</v>
      </c>
    </row>
    <row r="27" spans="1:61" s="144" customFormat="1" ht="200.25" customHeight="1" x14ac:dyDescent="0.15">
      <c r="A27" s="145" t="s">
        <v>23</v>
      </c>
      <c r="B27" s="146" t="s">
        <v>30</v>
      </c>
      <c r="C27" s="147" t="s">
        <v>394</v>
      </c>
      <c r="D27" s="147" t="s">
        <v>395</v>
      </c>
      <c r="E27" s="146" t="s">
        <v>20</v>
      </c>
      <c r="F27" s="146" t="s">
        <v>124</v>
      </c>
      <c r="G27" s="146" t="s">
        <v>155</v>
      </c>
      <c r="H27" s="147" t="s">
        <v>396</v>
      </c>
      <c r="I27" s="147" t="s">
        <v>397</v>
      </c>
      <c r="J27" s="147" t="s">
        <v>398</v>
      </c>
      <c r="K27" s="147" t="s">
        <v>399</v>
      </c>
      <c r="L27" s="148" t="s">
        <v>159</v>
      </c>
      <c r="M27" s="148" t="s">
        <v>176</v>
      </c>
      <c r="N27" s="149" t="s">
        <v>167</v>
      </c>
      <c r="O27" s="145" t="s">
        <v>196</v>
      </c>
      <c r="P27" s="150">
        <f t="shared" si="5"/>
        <v>1</v>
      </c>
      <c r="Q27" s="151">
        <f t="shared" si="6"/>
        <v>0.2</v>
      </c>
      <c r="R27" s="146" t="s">
        <v>27</v>
      </c>
      <c r="S27" s="150">
        <f t="shared" si="7"/>
        <v>4</v>
      </c>
      <c r="T27" s="151">
        <f t="shared" si="8"/>
        <v>0.8</v>
      </c>
      <c r="U27" s="152">
        <f t="shared" si="9"/>
        <v>4</v>
      </c>
      <c r="V27" s="153" t="str">
        <f t="shared" si="10"/>
        <v>MODERADA</v>
      </c>
      <c r="W27" s="165" t="s">
        <v>403</v>
      </c>
      <c r="X27" s="148" t="s">
        <v>404</v>
      </c>
      <c r="Y27" s="148" t="s">
        <v>405</v>
      </c>
      <c r="Z27" s="155">
        <v>1</v>
      </c>
      <c r="AA27" s="146" t="s">
        <v>207</v>
      </c>
      <c r="AB27" s="156">
        <f t="shared" si="11"/>
        <v>0.25</v>
      </c>
      <c r="AC27" s="157" t="s">
        <v>212</v>
      </c>
      <c r="AD27" s="156">
        <f t="shared" si="12"/>
        <v>0.15</v>
      </c>
      <c r="AE27" s="157" t="s">
        <v>216</v>
      </c>
      <c r="AF27" s="157" t="s">
        <v>217</v>
      </c>
      <c r="AG27" s="158" t="s">
        <v>220</v>
      </c>
      <c r="AH27" s="159" t="str">
        <f t="shared" si="13"/>
        <v>Muy baja</v>
      </c>
      <c r="AI27" s="160">
        <f t="shared" si="14"/>
        <v>1</v>
      </c>
      <c r="AJ27" s="161">
        <f t="shared" si="15"/>
        <v>0.12</v>
      </c>
      <c r="AK27" s="161" t="str">
        <f t="shared" si="16"/>
        <v>Mayor</v>
      </c>
      <c r="AL27" s="160">
        <f t="shared" si="17"/>
        <v>4</v>
      </c>
      <c r="AM27" s="161">
        <f t="shared" si="18"/>
        <v>0.8</v>
      </c>
      <c r="AN27" s="162">
        <f t="shared" si="19"/>
        <v>4</v>
      </c>
      <c r="AO27" s="163" t="str">
        <f t="shared" si="20"/>
        <v>MODERADA</v>
      </c>
      <c r="AP27" s="164" t="str">
        <f t="shared" si="21"/>
        <v>Asumir o reducir el Riesgo.</v>
      </c>
      <c r="AQ27" s="165" t="s">
        <v>412</v>
      </c>
      <c r="AR27" s="147" t="s">
        <v>409</v>
      </c>
      <c r="AS27" s="168">
        <v>3</v>
      </c>
      <c r="AT27" s="146" t="s">
        <v>403</v>
      </c>
      <c r="AU27" s="173">
        <v>44774</v>
      </c>
      <c r="AV27" s="173">
        <v>45138</v>
      </c>
      <c r="AW27" s="184" t="s">
        <v>414</v>
      </c>
      <c r="AX27" s="188">
        <v>44681</v>
      </c>
      <c r="AY27" s="189" t="s">
        <v>511</v>
      </c>
      <c r="AZ27" s="193">
        <v>0.3</v>
      </c>
      <c r="BA27" s="186" t="s">
        <v>495</v>
      </c>
      <c r="BB27" s="186" t="s">
        <v>501</v>
      </c>
      <c r="BC27" s="181">
        <v>44804</v>
      </c>
      <c r="BD27" s="148" t="s">
        <v>529</v>
      </c>
      <c r="BE27" s="205">
        <v>2</v>
      </c>
      <c r="BF27" s="207">
        <f t="shared" si="3"/>
        <v>0.66666666666666663</v>
      </c>
      <c r="BG27" s="206" t="str">
        <f t="shared" si="4"/>
        <v>EN PROCESO</v>
      </c>
      <c r="BH27" s="212" t="s">
        <v>530</v>
      </c>
      <c r="BI27" s="203" t="s">
        <v>501</v>
      </c>
    </row>
    <row r="28" spans="1:61" s="144" customFormat="1" ht="231.75" customHeight="1" x14ac:dyDescent="0.15">
      <c r="A28" s="145" t="s">
        <v>23</v>
      </c>
      <c r="B28" s="146" t="s">
        <v>30</v>
      </c>
      <c r="C28" s="147" t="s">
        <v>394</v>
      </c>
      <c r="D28" s="147" t="s">
        <v>395</v>
      </c>
      <c r="E28" s="146" t="s">
        <v>20</v>
      </c>
      <c r="F28" s="146" t="s">
        <v>125</v>
      </c>
      <c r="G28" s="146" t="s">
        <v>155</v>
      </c>
      <c r="H28" s="147" t="s">
        <v>396</v>
      </c>
      <c r="I28" s="147" t="s">
        <v>400</v>
      </c>
      <c r="J28" s="147" t="s">
        <v>401</v>
      </c>
      <c r="K28" s="147" t="s">
        <v>402</v>
      </c>
      <c r="L28" s="148" t="s">
        <v>159</v>
      </c>
      <c r="M28" s="148" t="s">
        <v>176</v>
      </c>
      <c r="N28" s="149" t="s">
        <v>167</v>
      </c>
      <c r="O28" s="145" t="s">
        <v>196</v>
      </c>
      <c r="P28" s="150">
        <f t="shared" si="5"/>
        <v>1</v>
      </c>
      <c r="Q28" s="151">
        <f t="shared" si="6"/>
        <v>0.2</v>
      </c>
      <c r="R28" s="146" t="s">
        <v>29</v>
      </c>
      <c r="S28" s="150">
        <f t="shared" si="7"/>
        <v>5</v>
      </c>
      <c r="T28" s="151">
        <f t="shared" si="8"/>
        <v>1</v>
      </c>
      <c r="U28" s="152">
        <f t="shared" si="9"/>
        <v>5</v>
      </c>
      <c r="V28" s="153" t="str">
        <f t="shared" si="10"/>
        <v>MODERADA</v>
      </c>
      <c r="W28" s="165" t="s">
        <v>408</v>
      </c>
      <c r="X28" s="148" t="s">
        <v>406</v>
      </c>
      <c r="Y28" s="148" t="s">
        <v>407</v>
      </c>
      <c r="Z28" s="155">
        <v>1</v>
      </c>
      <c r="AA28" s="146" t="s">
        <v>207</v>
      </c>
      <c r="AB28" s="156">
        <f t="shared" si="11"/>
        <v>0.25</v>
      </c>
      <c r="AC28" s="157" t="s">
        <v>212</v>
      </c>
      <c r="AD28" s="156">
        <f t="shared" si="12"/>
        <v>0.15</v>
      </c>
      <c r="AE28" s="157" t="s">
        <v>216</v>
      </c>
      <c r="AF28" s="157" t="s">
        <v>217</v>
      </c>
      <c r="AG28" s="158" t="s">
        <v>220</v>
      </c>
      <c r="AH28" s="159" t="str">
        <f t="shared" si="13"/>
        <v>Muy baja</v>
      </c>
      <c r="AI28" s="160">
        <f t="shared" si="14"/>
        <v>1</v>
      </c>
      <c r="AJ28" s="161">
        <f t="shared" si="15"/>
        <v>0.12</v>
      </c>
      <c r="AK28" s="161" t="str">
        <f t="shared" si="16"/>
        <v>Catastrófico</v>
      </c>
      <c r="AL28" s="160">
        <f t="shared" si="17"/>
        <v>5</v>
      </c>
      <c r="AM28" s="161">
        <f t="shared" si="18"/>
        <v>1</v>
      </c>
      <c r="AN28" s="162">
        <f t="shared" si="19"/>
        <v>5</v>
      </c>
      <c r="AO28" s="163" t="str">
        <f t="shared" si="20"/>
        <v>MODERADA</v>
      </c>
      <c r="AP28" s="164" t="str">
        <f t="shared" si="21"/>
        <v>Asumir o reducir el Riesgo.</v>
      </c>
      <c r="AQ28" s="165" t="s">
        <v>413</v>
      </c>
      <c r="AR28" s="147" t="s">
        <v>410</v>
      </c>
      <c r="AS28" s="168">
        <v>3</v>
      </c>
      <c r="AT28" s="146" t="s">
        <v>411</v>
      </c>
      <c r="AU28" s="173">
        <v>44774</v>
      </c>
      <c r="AV28" s="173">
        <v>45138</v>
      </c>
      <c r="AW28" s="184" t="s">
        <v>415</v>
      </c>
      <c r="AX28" s="199"/>
      <c r="AY28" s="200"/>
      <c r="AZ28" s="201"/>
      <c r="BA28" s="200"/>
      <c r="BB28" s="200"/>
      <c r="BC28" s="181">
        <v>44804</v>
      </c>
      <c r="BD28" s="148" t="s">
        <v>531</v>
      </c>
      <c r="BE28" s="205">
        <v>1</v>
      </c>
      <c r="BF28" s="207">
        <f t="shared" si="3"/>
        <v>0.33333333333333331</v>
      </c>
      <c r="BG28" s="206" t="str">
        <f t="shared" si="4"/>
        <v>EN PROCESO</v>
      </c>
      <c r="BH28" s="211" t="s">
        <v>532</v>
      </c>
      <c r="BI28" s="202" t="s">
        <v>501</v>
      </c>
    </row>
    <row r="29" spans="1:61" s="144" customFormat="1" ht="219" customHeight="1" x14ac:dyDescent="0.15">
      <c r="A29" s="145" t="s">
        <v>23</v>
      </c>
      <c r="B29" s="146" t="s">
        <v>232</v>
      </c>
      <c r="C29" s="147" t="s">
        <v>416</v>
      </c>
      <c r="D29" s="147" t="s">
        <v>417</v>
      </c>
      <c r="E29" s="146" t="s">
        <v>20</v>
      </c>
      <c r="F29" s="146" t="s">
        <v>133</v>
      </c>
      <c r="G29" s="146" t="s">
        <v>155</v>
      </c>
      <c r="H29" s="147" t="s">
        <v>256</v>
      </c>
      <c r="I29" s="147" t="s">
        <v>418</v>
      </c>
      <c r="J29" s="147" t="s">
        <v>419</v>
      </c>
      <c r="K29" s="147" t="s">
        <v>420</v>
      </c>
      <c r="L29" s="148" t="s">
        <v>191</v>
      </c>
      <c r="M29" s="148" t="s">
        <v>180</v>
      </c>
      <c r="N29" s="149" t="s">
        <v>167</v>
      </c>
      <c r="O29" s="145" t="s">
        <v>17</v>
      </c>
      <c r="P29" s="150">
        <f t="shared" si="5"/>
        <v>2</v>
      </c>
      <c r="Q29" s="151">
        <f t="shared" si="6"/>
        <v>0.4</v>
      </c>
      <c r="R29" s="146" t="s">
        <v>29</v>
      </c>
      <c r="S29" s="150">
        <f t="shared" si="7"/>
        <v>5</v>
      </c>
      <c r="T29" s="151">
        <f t="shared" si="8"/>
        <v>1</v>
      </c>
      <c r="U29" s="152">
        <f t="shared" si="9"/>
        <v>10</v>
      </c>
      <c r="V29" s="153" t="str">
        <f t="shared" si="10"/>
        <v>ALTA</v>
      </c>
      <c r="W29" s="154" t="s">
        <v>421</v>
      </c>
      <c r="X29" s="148" t="s">
        <v>422</v>
      </c>
      <c r="Y29" s="148" t="s">
        <v>423</v>
      </c>
      <c r="Z29" s="155">
        <v>1</v>
      </c>
      <c r="AA29" s="146" t="s">
        <v>207</v>
      </c>
      <c r="AB29" s="156">
        <f t="shared" si="11"/>
        <v>0.25</v>
      </c>
      <c r="AC29" s="157" t="s">
        <v>212</v>
      </c>
      <c r="AD29" s="156">
        <f t="shared" si="12"/>
        <v>0.15</v>
      </c>
      <c r="AE29" s="157" t="s">
        <v>216</v>
      </c>
      <c r="AF29" s="157" t="s">
        <v>217</v>
      </c>
      <c r="AG29" s="158" t="s">
        <v>220</v>
      </c>
      <c r="AH29" s="159" t="str">
        <f t="shared" si="13"/>
        <v>Baja</v>
      </c>
      <c r="AI29" s="160">
        <f t="shared" si="14"/>
        <v>2</v>
      </c>
      <c r="AJ29" s="161">
        <f t="shared" si="15"/>
        <v>0.24</v>
      </c>
      <c r="AK29" s="161" t="str">
        <f t="shared" si="16"/>
        <v>Catastrófico</v>
      </c>
      <c r="AL29" s="160">
        <f t="shared" si="17"/>
        <v>5</v>
      </c>
      <c r="AM29" s="161">
        <f t="shared" si="18"/>
        <v>1</v>
      </c>
      <c r="AN29" s="162">
        <f t="shared" si="19"/>
        <v>10</v>
      </c>
      <c r="AO29" s="163" t="str">
        <f t="shared" si="20"/>
        <v>ALTA</v>
      </c>
      <c r="AP29" s="164" t="str">
        <f t="shared" si="21"/>
        <v>Reducir el Riesgo, Evitar, Compartir o Transferir (pronta atención).</v>
      </c>
      <c r="AQ29" s="165" t="s">
        <v>424</v>
      </c>
      <c r="AR29" s="147" t="s">
        <v>425</v>
      </c>
      <c r="AS29" s="168">
        <v>1</v>
      </c>
      <c r="AT29" s="146" t="s">
        <v>426</v>
      </c>
      <c r="AU29" s="173">
        <v>44774</v>
      </c>
      <c r="AV29" s="173">
        <v>45138</v>
      </c>
      <c r="AW29" s="184" t="s">
        <v>427</v>
      </c>
      <c r="AX29" s="188">
        <v>44681</v>
      </c>
      <c r="AY29" s="197" t="s">
        <v>512</v>
      </c>
      <c r="AZ29" s="193">
        <v>0.25</v>
      </c>
      <c r="BA29" s="186" t="s">
        <v>495</v>
      </c>
      <c r="BB29" s="186" t="s">
        <v>506</v>
      </c>
      <c r="BC29" s="181">
        <v>44804</v>
      </c>
      <c r="BD29" s="148" t="s">
        <v>528</v>
      </c>
      <c r="BE29" s="205">
        <v>0.3</v>
      </c>
      <c r="BF29" s="207">
        <f t="shared" si="3"/>
        <v>0.3</v>
      </c>
      <c r="BG29" s="206" t="str">
        <f t="shared" si="4"/>
        <v>EN PROCESO</v>
      </c>
      <c r="BH29" s="212" t="s">
        <v>552</v>
      </c>
      <c r="BI29" s="205" t="s">
        <v>506</v>
      </c>
    </row>
    <row r="30" spans="1:61" s="144" customFormat="1" ht="189" x14ac:dyDescent="0.15">
      <c r="A30" s="145" t="s">
        <v>23</v>
      </c>
      <c r="B30" s="146" t="s">
        <v>234</v>
      </c>
      <c r="C30" s="147" t="s">
        <v>428</v>
      </c>
      <c r="D30" s="147" t="s">
        <v>429</v>
      </c>
      <c r="E30" s="146" t="s">
        <v>20</v>
      </c>
      <c r="F30" s="146" t="s">
        <v>126</v>
      </c>
      <c r="G30" s="146" t="s">
        <v>155</v>
      </c>
      <c r="H30" s="147" t="s">
        <v>396</v>
      </c>
      <c r="I30" s="147" t="s">
        <v>430</v>
      </c>
      <c r="J30" s="147" t="s">
        <v>431</v>
      </c>
      <c r="K30" s="147" t="s">
        <v>432</v>
      </c>
      <c r="L30" s="148" t="s">
        <v>191</v>
      </c>
      <c r="M30" s="148" t="s">
        <v>179</v>
      </c>
      <c r="N30" s="149" t="s">
        <v>167</v>
      </c>
      <c r="O30" s="145" t="s">
        <v>196</v>
      </c>
      <c r="P30" s="150">
        <f t="shared" si="5"/>
        <v>1</v>
      </c>
      <c r="Q30" s="151">
        <f t="shared" si="6"/>
        <v>0.2</v>
      </c>
      <c r="R30" s="146" t="s">
        <v>29</v>
      </c>
      <c r="S30" s="150">
        <f t="shared" si="7"/>
        <v>5</v>
      </c>
      <c r="T30" s="151">
        <f t="shared" si="8"/>
        <v>1</v>
      </c>
      <c r="U30" s="152">
        <f t="shared" ref="U30:U31" si="27">IF(OR(P30="",S30=""),"",P30*S30)</f>
        <v>5</v>
      </c>
      <c r="V30" s="153" t="str">
        <f t="shared" ref="V30:V31" si="28">IF(U30="","",IF(U30&lt;=2,"BAJA",IF(U30&lt;=6,"MODERADA",IF(U30&lt;=12,"ALTA","EXTREMA"))))</f>
        <v>MODERADA</v>
      </c>
      <c r="W30" s="154" t="s">
        <v>433</v>
      </c>
      <c r="X30" s="148" t="s">
        <v>434</v>
      </c>
      <c r="Y30" s="148" t="s">
        <v>435</v>
      </c>
      <c r="Z30" s="155">
        <v>1</v>
      </c>
      <c r="AA30" s="146" t="s">
        <v>207</v>
      </c>
      <c r="AB30" s="156">
        <f t="shared" si="11"/>
        <v>0.25</v>
      </c>
      <c r="AC30" s="157" t="s">
        <v>212</v>
      </c>
      <c r="AD30" s="156">
        <f t="shared" si="12"/>
        <v>0.15</v>
      </c>
      <c r="AE30" s="157" t="s">
        <v>216</v>
      </c>
      <c r="AF30" s="157" t="s">
        <v>217</v>
      </c>
      <c r="AG30" s="158" t="s">
        <v>220</v>
      </c>
      <c r="AH30" s="159" t="str">
        <f t="shared" ref="AH30:AH31" si="29">IF(OR(O30="",AA30="",AC30=""),"",IF(AJ30&lt;=20%,"Muy baja",IF(AJ30&lt;=40%,"Baja",IF(AJ30&lt;=60%,"Media",IF(AJ30&lt;=80%,"Alta","Muy alta")))))</f>
        <v>Muy baja</v>
      </c>
      <c r="AI30" s="160">
        <f t="shared" si="14"/>
        <v>1</v>
      </c>
      <c r="AJ30" s="161">
        <f t="shared" si="15"/>
        <v>0.12</v>
      </c>
      <c r="AK30" s="161" t="str">
        <f t="shared" ref="AK30:AK31" si="30">IF(OR(R30="",AA30="",AC30=""),"",IF(AM30&lt;=20%,"Leve",IF(AM30&lt;=40%,"Menor",IF(AM30&lt;=60%,"Moderado",IF(AM30&lt;=80%,"Mayor","Catastrófico")))))</f>
        <v>Catastrófico</v>
      </c>
      <c r="AL30" s="160">
        <f t="shared" si="17"/>
        <v>5</v>
      </c>
      <c r="AM30" s="161">
        <f t="shared" si="18"/>
        <v>1</v>
      </c>
      <c r="AN30" s="162">
        <f t="shared" ref="AN30:AN33" si="31">IF(OR(AI30="",AL30=""),"",AI30*AL30)</f>
        <v>5</v>
      </c>
      <c r="AO30" s="163" t="str">
        <f t="shared" ref="AO30" si="32">IF(AN30="","",IF(AN30&lt;=2,"BAJA",IF(AN30&lt;=6,"MODERADA",IF(AN30&lt;=12,"ALTA","EXTREMA"))))</f>
        <v>MODERADA</v>
      </c>
      <c r="AP30" s="164" t="str">
        <f t="shared" si="21"/>
        <v>Asumir o reducir el Riesgo.</v>
      </c>
      <c r="AQ30" s="165" t="s">
        <v>436</v>
      </c>
      <c r="AR30" s="147" t="s">
        <v>437</v>
      </c>
      <c r="AS30" s="168">
        <v>1</v>
      </c>
      <c r="AT30" s="146" t="s">
        <v>438</v>
      </c>
      <c r="AU30" s="173">
        <v>44774</v>
      </c>
      <c r="AV30" s="173">
        <v>45138</v>
      </c>
      <c r="AW30" s="184" t="s">
        <v>439</v>
      </c>
      <c r="AX30" s="188">
        <v>44681</v>
      </c>
      <c r="AY30" s="196" t="s">
        <v>513</v>
      </c>
      <c r="AZ30" s="193">
        <v>0</v>
      </c>
      <c r="BA30" s="186" t="s">
        <v>498</v>
      </c>
      <c r="BB30" s="186" t="s">
        <v>499</v>
      </c>
      <c r="BC30" s="181">
        <v>44804</v>
      </c>
      <c r="BD30" s="210" t="s">
        <v>544</v>
      </c>
      <c r="BE30" s="205">
        <v>0.5</v>
      </c>
      <c r="BF30" s="207">
        <f t="shared" si="3"/>
        <v>0.5</v>
      </c>
      <c r="BG30" s="206" t="str">
        <f t="shared" si="4"/>
        <v>EN PROCESO</v>
      </c>
      <c r="BH30" s="211" t="s">
        <v>553</v>
      </c>
      <c r="BI30" s="205" t="s">
        <v>499</v>
      </c>
    </row>
    <row r="31" spans="1:61" s="144" customFormat="1" ht="94.5" x14ac:dyDescent="0.15">
      <c r="A31" s="145" t="s">
        <v>26</v>
      </c>
      <c r="B31" s="146" t="s">
        <v>32</v>
      </c>
      <c r="C31" s="226" t="s">
        <v>440</v>
      </c>
      <c r="D31" s="226" t="s">
        <v>441</v>
      </c>
      <c r="E31" s="146" t="s">
        <v>20</v>
      </c>
      <c r="F31" s="146" t="s">
        <v>127</v>
      </c>
      <c r="G31" s="227" t="s">
        <v>155</v>
      </c>
      <c r="H31" s="227" t="s">
        <v>396</v>
      </c>
      <c r="I31" s="227" t="s">
        <v>442</v>
      </c>
      <c r="J31" s="227" t="s">
        <v>443</v>
      </c>
      <c r="K31" s="227" t="s">
        <v>444</v>
      </c>
      <c r="L31" s="227" t="s">
        <v>191</v>
      </c>
      <c r="M31" s="227" t="s">
        <v>180</v>
      </c>
      <c r="N31" s="228" t="s">
        <v>167</v>
      </c>
      <c r="O31" s="229" t="s">
        <v>194</v>
      </c>
      <c r="P31" s="221">
        <f t="shared" si="5"/>
        <v>3</v>
      </c>
      <c r="Q31" s="222">
        <f t="shared" si="6"/>
        <v>0.6</v>
      </c>
      <c r="R31" s="227" t="s">
        <v>27</v>
      </c>
      <c r="S31" s="221">
        <f t="shared" si="7"/>
        <v>4</v>
      </c>
      <c r="T31" s="222">
        <f t="shared" si="8"/>
        <v>0.8</v>
      </c>
      <c r="U31" s="223">
        <f t="shared" si="27"/>
        <v>12</v>
      </c>
      <c r="V31" s="224" t="str">
        <f t="shared" si="28"/>
        <v>ALTA</v>
      </c>
      <c r="W31" s="154" t="s">
        <v>445</v>
      </c>
      <c r="X31" s="148" t="s">
        <v>446</v>
      </c>
      <c r="Y31" s="148" t="s">
        <v>447</v>
      </c>
      <c r="Z31" s="155">
        <v>0.25</v>
      </c>
      <c r="AA31" s="146" t="s">
        <v>207</v>
      </c>
      <c r="AB31" s="156">
        <f t="shared" si="11"/>
        <v>0.25</v>
      </c>
      <c r="AC31" s="157" t="s">
        <v>212</v>
      </c>
      <c r="AD31" s="156">
        <f t="shared" si="12"/>
        <v>0.15</v>
      </c>
      <c r="AE31" s="157" t="s">
        <v>216</v>
      </c>
      <c r="AF31" s="157" t="s">
        <v>217</v>
      </c>
      <c r="AG31" s="158" t="s">
        <v>220</v>
      </c>
      <c r="AH31" s="159" t="str">
        <f t="shared" si="29"/>
        <v>Baja</v>
      </c>
      <c r="AI31" s="160">
        <f t="shared" si="14"/>
        <v>2</v>
      </c>
      <c r="AJ31" s="161">
        <f t="shared" si="15"/>
        <v>0.36</v>
      </c>
      <c r="AK31" s="161" t="str">
        <f t="shared" si="30"/>
        <v>Mayor</v>
      </c>
      <c r="AL31" s="160">
        <f t="shared" si="17"/>
        <v>4</v>
      </c>
      <c r="AM31" s="161">
        <f t="shared" si="18"/>
        <v>0.8</v>
      </c>
      <c r="AN31" s="162">
        <f t="shared" si="31"/>
        <v>8</v>
      </c>
      <c r="AO31" s="225" t="str">
        <f>IF(AN34="","",IF(AN34&lt;=2,"BAJA",IF(AN34&lt;=6,"MODERADA",IF(AN34&lt;=12,"ALTA","EXTREMA"))))</f>
        <v>MODERADA</v>
      </c>
      <c r="AP31" s="219" t="str">
        <f t="shared" si="21"/>
        <v>Asumir o reducir el Riesgo.</v>
      </c>
      <c r="AQ31" s="165" t="s">
        <v>456</v>
      </c>
      <c r="AR31" s="147" t="s">
        <v>457</v>
      </c>
      <c r="AS31" s="168">
        <v>2</v>
      </c>
      <c r="AT31" s="146" t="s">
        <v>458</v>
      </c>
      <c r="AU31" s="173">
        <v>44774</v>
      </c>
      <c r="AV31" s="173">
        <v>45138</v>
      </c>
      <c r="AW31" s="184" t="s">
        <v>465</v>
      </c>
      <c r="AX31" s="188">
        <v>44681</v>
      </c>
      <c r="AY31" s="198" t="s">
        <v>514</v>
      </c>
      <c r="AZ31" s="193">
        <v>0.25</v>
      </c>
      <c r="BA31" s="186" t="s">
        <v>495</v>
      </c>
      <c r="BB31" s="186" t="s">
        <v>499</v>
      </c>
      <c r="BC31" s="181">
        <v>44804</v>
      </c>
      <c r="BD31" s="177" t="s">
        <v>549</v>
      </c>
      <c r="BE31" s="205">
        <v>0.5</v>
      </c>
      <c r="BF31" s="207">
        <f t="shared" si="3"/>
        <v>0.25</v>
      </c>
      <c r="BG31" s="206" t="str">
        <f t="shared" si="4"/>
        <v>EN PROCESO</v>
      </c>
      <c r="BH31" s="198" t="s">
        <v>550</v>
      </c>
      <c r="BI31" s="205" t="s">
        <v>499</v>
      </c>
    </row>
    <row r="32" spans="1:61" s="144" customFormat="1" ht="84" customHeight="1" x14ac:dyDescent="0.15">
      <c r="A32" s="145" t="s">
        <v>26</v>
      </c>
      <c r="B32" s="146" t="s">
        <v>32</v>
      </c>
      <c r="C32" s="226"/>
      <c r="D32" s="226"/>
      <c r="E32" s="146" t="s">
        <v>20</v>
      </c>
      <c r="F32" s="146" t="s">
        <v>127</v>
      </c>
      <c r="G32" s="227"/>
      <c r="H32" s="227"/>
      <c r="I32" s="227"/>
      <c r="J32" s="227"/>
      <c r="K32" s="227"/>
      <c r="L32" s="227"/>
      <c r="M32" s="227"/>
      <c r="N32" s="228"/>
      <c r="O32" s="229"/>
      <c r="P32" s="221"/>
      <c r="Q32" s="222"/>
      <c r="R32" s="227"/>
      <c r="S32" s="221"/>
      <c r="T32" s="222"/>
      <c r="U32" s="223"/>
      <c r="V32" s="224"/>
      <c r="W32" s="154" t="s">
        <v>448</v>
      </c>
      <c r="X32" s="148" t="s">
        <v>449</v>
      </c>
      <c r="Y32" s="148" t="s">
        <v>450</v>
      </c>
      <c r="Z32" s="155">
        <v>0.25</v>
      </c>
      <c r="AA32" s="146" t="s">
        <v>207</v>
      </c>
      <c r="AB32" s="156">
        <f t="shared" si="11"/>
        <v>0.25</v>
      </c>
      <c r="AC32" s="157" t="s">
        <v>212</v>
      </c>
      <c r="AD32" s="156">
        <f t="shared" si="12"/>
        <v>0.15</v>
      </c>
      <c r="AE32" s="157" t="s">
        <v>216</v>
      </c>
      <c r="AF32" s="157" t="s">
        <v>217</v>
      </c>
      <c r="AG32" s="158" t="s">
        <v>220</v>
      </c>
      <c r="AH32" s="159" t="str">
        <f>IF(OR(O31="",AA32="",AC32=""),"",IF(AJ32&lt;=20%,"Muy baja",IF(AJ32&lt;=40%,"Baja",IF(AJ32&lt;=60%,"Media",IF(AJ32&lt;=80%,"Alta","Muy alta")))))</f>
        <v>Baja</v>
      </c>
      <c r="AI32" s="160">
        <f t="shared" si="14"/>
        <v>2</v>
      </c>
      <c r="AJ32" s="161">
        <f>IF(OR($AA32="Preventivo",$AA32="Detectivo"),($AJ31-($AJ31*($AD32+$AB32))),$AJ31)</f>
        <v>0.216</v>
      </c>
      <c r="AK32" s="161" t="str">
        <f>IF(OR(R31="",AA32="",AC32=""),"",IF(AM32&lt;=20%,"Leve",IF(AM32&lt;=40%,"Menor",IF(AM32&lt;=60%,"Moderado",IF(AM32&lt;=80%,"Mayor","Catastrófico")))))</f>
        <v>Mayor</v>
      </c>
      <c r="AL32" s="160">
        <f t="shared" si="17"/>
        <v>4</v>
      </c>
      <c r="AM32" s="161">
        <f>IF($AA32="Correctivo",($T31-($T31*($AD32+$AB32))),$T31)</f>
        <v>0.8</v>
      </c>
      <c r="AN32" s="162">
        <f t="shared" si="31"/>
        <v>8</v>
      </c>
      <c r="AO32" s="225"/>
      <c r="AP32" s="219"/>
      <c r="AQ32" s="165" t="s">
        <v>463</v>
      </c>
      <c r="AR32" s="147" t="s">
        <v>459</v>
      </c>
      <c r="AS32" s="168">
        <v>2</v>
      </c>
      <c r="AT32" s="146" t="s">
        <v>458</v>
      </c>
      <c r="AU32" s="173">
        <v>44774</v>
      </c>
      <c r="AV32" s="173">
        <v>45138</v>
      </c>
      <c r="AW32" s="184" t="s">
        <v>466</v>
      </c>
      <c r="AX32" s="188">
        <v>44681</v>
      </c>
      <c r="AY32" s="198" t="s">
        <v>514</v>
      </c>
      <c r="AZ32" s="193">
        <v>0.25</v>
      </c>
      <c r="BA32" s="186" t="s">
        <v>495</v>
      </c>
      <c r="BB32" s="186" t="s">
        <v>499</v>
      </c>
      <c r="BC32" s="181">
        <v>44804</v>
      </c>
      <c r="BD32" s="177" t="s">
        <v>547</v>
      </c>
      <c r="BE32" s="205">
        <v>1</v>
      </c>
      <c r="BF32" s="207">
        <f t="shared" si="3"/>
        <v>0.5</v>
      </c>
      <c r="BG32" s="206" t="str">
        <f t="shared" si="4"/>
        <v>EN PROCESO</v>
      </c>
      <c r="BH32" s="211" t="s">
        <v>548</v>
      </c>
      <c r="BI32" s="205" t="s">
        <v>499</v>
      </c>
    </row>
    <row r="33" spans="1:61" s="144" customFormat="1" ht="89.45" customHeight="1" x14ac:dyDescent="0.15">
      <c r="A33" s="145" t="s">
        <v>26</v>
      </c>
      <c r="B33" s="146" t="s">
        <v>32</v>
      </c>
      <c r="C33" s="226"/>
      <c r="D33" s="226"/>
      <c r="E33" s="146" t="s">
        <v>20</v>
      </c>
      <c r="F33" s="146" t="s">
        <v>127</v>
      </c>
      <c r="G33" s="227"/>
      <c r="H33" s="227"/>
      <c r="I33" s="227"/>
      <c r="J33" s="227"/>
      <c r="K33" s="227"/>
      <c r="L33" s="227"/>
      <c r="M33" s="227"/>
      <c r="N33" s="228"/>
      <c r="O33" s="229"/>
      <c r="P33" s="221"/>
      <c r="Q33" s="222"/>
      <c r="R33" s="227"/>
      <c r="S33" s="221"/>
      <c r="T33" s="222"/>
      <c r="U33" s="223"/>
      <c r="V33" s="224"/>
      <c r="W33" s="154" t="s">
        <v>451</v>
      </c>
      <c r="X33" s="148" t="s">
        <v>452</v>
      </c>
      <c r="Y33" s="148" t="s">
        <v>453</v>
      </c>
      <c r="Z33" s="155">
        <v>0.25</v>
      </c>
      <c r="AA33" s="146" t="s">
        <v>207</v>
      </c>
      <c r="AB33" s="156">
        <f t="shared" si="11"/>
        <v>0.25</v>
      </c>
      <c r="AC33" s="157" t="s">
        <v>212</v>
      </c>
      <c r="AD33" s="156">
        <f t="shared" si="12"/>
        <v>0.15</v>
      </c>
      <c r="AE33" s="157" t="s">
        <v>216</v>
      </c>
      <c r="AF33" s="157" t="s">
        <v>217</v>
      </c>
      <c r="AG33" s="158" t="s">
        <v>220</v>
      </c>
      <c r="AH33" s="159" t="str">
        <f>IF(OR(O31="",AA33="",AC33=""),"",IF(AJ33&lt;=20%,"Muy baja",IF(AJ33&lt;=40%,"Baja",IF(AJ33&lt;=60%,"Media",IF(AJ33&lt;=80%,"Alta","Muy alta")))))</f>
        <v>Muy baja</v>
      </c>
      <c r="AI33" s="160">
        <f t="shared" si="14"/>
        <v>1</v>
      </c>
      <c r="AJ33" s="161">
        <f>IF(OR($AA33="Preventivo",$AA33="Detectivo"),($AJ32-($AJ32*($AD33+$AB33))),$AJ32)</f>
        <v>0.12959999999999999</v>
      </c>
      <c r="AK33" s="161" t="str">
        <f>IF(OR(R31="",AA33="",AC33=""),"",IF(AM33&lt;=20%,"Leve",IF(AM33&lt;=40%,"Menor",IF(AM33&lt;=60%,"Moderado",IF(AM33&lt;=80%,"Mayor","Catastrófico")))))</f>
        <v>Mayor</v>
      </c>
      <c r="AL33" s="160">
        <f>IF($AK32="Leve",1,IF($AK32="Menor",2,IF($AK32="Moderado",3,IF($AK32="Mayor",4,IF($AK32="Catastrófico",5,"")))))</f>
        <v>4</v>
      </c>
      <c r="AM33" s="161">
        <f>IF($AA33="Correctivo",($T31-($T31*($AD33+$AB33))),$T31)</f>
        <v>0.8</v>
      </c>
      <c r="AN33" s="162">
        <f t="shared" si="31"/>
        <v>4</v>
      </c>
      <c r="AO33" s="225"/>
      <c r="AP33" s="219"/>
      <c r="AQ33" s="165" t="s">
        <v>464</v>
      </c>
      <c r="AR33" s="147" t="s">
        <v>460</v>
      </c>
      <c r="AS33" s="168">
        <v>3</v>
      </c>
      <c r="AT33" s="146" t="s">
        <v>458</v>
      </c>
      <c r="AU33" s="173">
        <v>44774</v>
      </c>
      <c r="AV33" s="173">
        <v>45138</v>
      </c>
      <c r="AW33" s="184" t="s">
        <v>467</v>
      </c>
      <c r="AX33" s="188">
        <v>44681</v>
      </c>
      <c r="AY33" s="198" t="s">
        <v>514</v>
      </c>
      <c r="AZ33" s="193">
        <v>0.16700000000000001</v>
      </c>
      <c r="BA33" s="186" t="s">
        <v>495</v>
      </c>
      <c r="BB33" s="186" t="s">
        <v>499</v>
      </c>
      <c r="BC33" s="181">
        <v>44804</v>
      </c>
      <c r="BD33" s="148" t="s">
        <v>545</v>
      </c>
      <c r="BE33" s="205">
        <v>2</v>
      </c>
      <c r="BF33" s="207">
        <f t="shared" si="3"/>
        <v>0.66666666666666663</v>
      </c>
      <c r="BG33" s="206" t="str">
        <f t="shared" si="4"/>
        <v>EN PROCESO</v>
      </c>
      <c r="BH33" s="211" t="s">
        <v>546</v>
      </c>
      <c r="BI33" s="205" t="s">
        <v>499</v>
      </c>
    </row>
    <row r="34" spans="1:61" s="144" customFormat="1" ht="94.5" x14ac:dyDescent="0.15">
      <c r="A34" s="145" t="s">
        <v>26</v>
      </c>
      <c r="B34" s="146" t="s">
        <v>32</v>
      </c>
      <c r="C34" s="226"/>
      <c r="D34" s="226"/>
      <c r="E34" s="146" t="s">
        <v>20</v>
      </c>
      <c r="F34" s="146" t="s">
        <v>127</v>
      </c>
      <c r="G34" s="227"/>
      <c r="H34" s="227"/>
      <c r="I34" s="227"/>
      <c r="J34" s="227"/>
      <c r="K34" s="227"/>
      <c r="L34" s="227"/>
      <c r="M34" s="227"/>
      <c r="N34" s="228"/>
      <c r="O34" s="229"/>
      <c r="P34" s="221"/>
      <c r="Q34" s="222"/>
      <c r="R34" s="227"/>
      <c r="S34" s="221"/>
      <c r="T34" s="222"/>
      <c r="U34" s="223"/>
      <c r="V34" s="224"/>
      <c r="W34" s="154" t="s">
        <v>451</v>
      </c>
      <c r="X34" s="148" t="s">
        <v>454</v>
      </c>
      <c r="Y34" s="148" t="s">
        <v>455</v>
      </c>
      <c r="Z34" s="155">
        <v>0.25</v>
      </c>
      <c r="AA34" s="146" t="s">
        <v>207</v>
      </c>
      <c r="AB34" s="156">
        <f t="shared" si="11"/>
        <v>0.25</v>
      </c>
      <c r="AC34" s="157" t="s">
        <v>212</v>
      </c>
      <c r="AD34" s="156">
        <f t="shared" si="12"/>
        <v>0.15</v>
      </c>
      <c r="AE34" s="157" t="s">
        <v>216</v>
      </c>
      <c r="AF34" s="157" t="s">
        <v>217</v>
      </c>
      <c r="AG34" s="158" t="s">
        <v>220</v>
      </c>
      <c r="AH34" s="159" t="str">
        <f>IF(OR(O31="",AA34="",AC34=""),"",IF(AJ34&lt;=20%,"Muy baja",IF(AJ34&lt;=40%,"Baja",IF(AJ34&lt;=60%,"Media",IF(AJ34&lt;=80%,"Alta","Muy alta")))))</f>
        <v>Muy baja</v>
      </c>
      <c r="AI34" s="160">
        <f t="shared" si="14"/>
        <v>1</v>
      </c>
      <c r="AJ34" s="161">
        <f>IF(OR($AA34="Preventivo",$AA34="Detectivo"),($AJ33-($AJ33*($AD34+$AB34))),$AJ33)</f>
        <v>7.7759999999999996E-2</v>
      </c>
      <c r="AK34" s="161" t="str">
        <f>IF(OR(R31="",AA34="",AC34=""),"",IF(AM34&lt;=20%,"Leve",IF(AM34&lt;=40%,"Menor",IF(AM34&lt;=60%,"Moderado",IF(AM34&lt;=80%,"Mayor","Catastrófico")))))</f>
        <v>Mayor</v>
      </c>
      <c r="AL34" s="160">
        <f>IF($AK33="Leve",1,IF($AK33="Menor",2,IF($AK33="Moderado",3,IF($AK33="Mayor",4,IF($AK33="Catastrófico",5,"")))))</f>
        <v>4</v>
      </c>
      <c r="AM34" s="161">
        <f>IF($AA34="Correctivo",($T31-($T31*($AD34+$AB34))),$T31)</f>
        <v>0.8</v>
      </c>
      <c r="AN34" s="162">
        <f t="shared" ref="AN34" si="33">IF(OR(AI34="",AL34=""),"",AI34*AL34)</f>
        <v>4</v>
      </c>
      <c r="AO34" s="225"/>
      <c r="AP34" s="219"/>
      <c r="AQ34" s="165" t="s">
        <v>461</v>
      </c>
      <c r="AR34" s="147" t="s">
        <v>462</v>
      </c>
      <c r="AS34" s="168">
        <v>3</v>
      </c>
      <c r="AT34" s="146" t="s">
        <v>458</v>
      </c>
      <c r="AU34" s="173">
        <v>44774</v>
      </c>
      <c r="AV34" s="173">
        <v>45138</v>
      </c>
      <c r="AW34" s="184" t="s">
        <v>468</v>
      </c>
      <c r="AX34" s="188">
        <v>44681</v>
      </c>
      <c r="AY34" s="198" t="s">
        <v>514</v>
      </c>
      <c r="AZ34" s="193">
        <v>0.16700000000000001</v>
      </c>
      <c r="BA34" s="186" t="s">
        <v>495</v>
      </c>
      <c r="BB34" s="186" t="s">
        <v>499</v>
      </c>
      <c r="BC34" s="181">
        <v>44804</v>
      </c>
      <c r="BD34" s="148" t="s">
        <v>545</v>
      </c>
      <c r="BE34" s="205">
        <v>2</v>
      </c>
      <c r="BF34" s="207">
        <f t="shared" si="3"/>
        <v>0.66666666666666663</v>
      </c>
      <c r="BG34" s="206" t="str">
        <f t="shared" si="4"/>
        <v>EN PROCESO</v>
      </c>
      <c r="BH34" s="211" t="s">
        <v>546</v>
      </c>
      <c r="BI34" s="205" t="s">
        <v>499</v>
      </c>
    </row>
    <row r="35" spans="1:61" x14ac:dyDescent="0.2"/>
    <row r="36" spans="1:61" x14ac:dyDescent="0.2"/>
    <row r="37" spans="1:61" x14ac:dyDescent="0.2"/>
  </sheetData>
  <mergeCells count="154">
    <mergeCell ref="BD22:BD23"/>
    <mergeCell ref="BC22:BC23"/>
    <mergeCell ref="BH22:BH23"/>
    <mergeCell ref="BI22:BI23"/>
    <mergeCell ref="BE22:BE23"/>
    <mergeCell ref="BF22:BF23"/>
    <mergeCell ref="BG22:BG23"/>
    <mergeCell ref="C1:AA4"/>
    <mergeCell ref="AX10:BB10"/>
    <mergeCell ref="AX11:AX12"/>
    <mergeCell ref="AY11:AY12"/>
    <mergeCell ref="AZ11:AZ12"/>
    <mergeCell ref="BA11:BA12"/>
    <mergeCell ref="BB11:BB12"/>
    <mergeCell ref="AY22:AY23"/>
    <mergeCell ref="AZ22:AZ23"/>
    <mergeCell ref="BA22:BA23"/>
    <mergeCell ref="BB22:BB23"/>
    <mergeCell ref="Z11:Z12"/>
    <mergeCell ref="AB11:AB12"/>
    <mergeCell ref="W10:AG10"/>
    <mergeCell ref="AC1:AE4"/>
    <mergeCell ref="AF1:AG4"/>
    <mergeCell ref="T11:T12"/>
    <mergeCell ref="A10:N10"/>
    <mergeCell ref="G11:G12"/>
    <mergeCell ref="A6:B6"/>
    <mergeCell ref="A1:B4"/>
    <mergeCell ref="A11:F11"/>
    <mergeCell ref="N11:N12"/>
    <mergeCell ref="BI1:BI4"/>
    <mergeCell ref="AH1:BH4"/>
    <mergeCell ref="AL11:AL12"/>
    <mergeCell ref="AW11:AW12"/>
    <mergeCell ref="AT11:AT12"/>
    <mergeCell ref="AR11:AR12"/>
    <mergeCell ref="AP11:AP12"/>
    <mergeCell ref="AH10:AP10"/>
    <mergeCell ref="AI11:AI12"/>
    <mergeCell ref="AJ11:AJ12"/>
    <mergeCell ref="AH11:AH12"/>
    <mergeCell ref="AK11:AK12"/>
    <mergeCell ref="AU11:AV11"/>
    <mergeCell ref="AQ10:AW10"/>
    <mergeCell ref="AQ11:AQ12"/>
    <mergeCell ref="AO11:AO12"/>
    <mergeCell ref="O10:V10"/>
    <mergeCell ref="BC10:BI10"/>
    <mergeCell ref="BC11:BC12"/>
    <mergeCell ref="BD11:BD12"/>
    <mergeCell ref="BE11:BE12"/>
    <mergeCell ref="BF11:BF12"/>
    <mergeCell ref="BG11:BG12"/>
    <mergeCell ref="BH11:BH12"/>
    <mergeCell ref="BI11:BI12"/>
    <mergeCell ref="AM11:AM12"/>
    <mergeCell ref="AN11:AN12"/>
    <mergeCell ref="AS11:AS12"/>
    <mergeCell ref="H20:H21"/>
    <mergeCell ref="I20:I21"/>
    <mergeCell ref="J20:J21"/>
    <mergeCell ref="K20:K21"/>
    <mergeCell ref="C20:C21"/>
    <mergeCell ref="D20:D21"/>
    <mergeCell ref="G20:G21"/>
    <mergeCell ref="L11:M11"/>
    <mergeCell ref="Q11:Q12"/>
    <mergeCell ref="P11:P12"/>
    <mergeCell ref="O11:O12"/>
    <mergeCell ref="H11:K11"/>
    <mergeCell ref="T20:T21"/>
    <mergeCell ref="U20:U21"/>
    <mergeCell ref="V20:V21"/>
    <mergeCell ref="R11:R12"/>
    <mergeCell ref="U11:U12"/>
    <mergeCell ref="AO20:AO21"/>
    <mergeCell ref="AP20:AP21"/>
    <mergeCell ref="O20:O21"/>
    <mergeCell ref="P20:P21"/>
    <mergeCell ref="Q20:Q21"/>
    <mergeCell ref="R20:R21"/>
    <mergeCell ref="S20:S21"/>
    <mergeCell ref="V11:V12"/>
    <mergeCell ref="S11:S12"/>
    <mergeCell ref="AA11:AA12"/>
    <mergeCell ref="AC11:AG11"/>
    <mergeCell ref="W11:Y11"/>
    <mergeCell ref="K22:K23"/>
    <mergeCell ref="O22:O23"/>
    <mergeCell ref="P22:P23"/>
    <mergeCell ref="Q22:Q23"/>
    <mergeCell ref="R22:R23"/>
    <mergeCell ref="S22:S23"/>
    <mergeCell ref="T22:T23"/>
    <mergeCell ref="U22:U23"/>
    <mergeCell ref="V22:V23"/>
    <mergeCell ref="AO22:AO23"/>
    <mergeCell ref="AW22:AW23"/>
    <mergeCell ref="C24:C26"/>
    <mergeCell ref="D24:D26"/>
    <mergeCell ref="G22:G23"/>
    <mergeCell ref="G24:G26"/>
    <mergeCell ref="H24:H26"/>
    <mergeCell ref="I24:I26"/>
    <mergeCell ref="J24:J26"/>
    <mergeCell ref="K24:K26"/>
    <mergeCell ref="L24:L26"/>
    <mergeCell ref="M24:M26"/>
    <mergeCell ref="N24:N26"/>
    <mergeCell ref="O24:O26"/>
    <mergeCell ref="AP22:AP23"/>
    <mergeCell ref="AQ22:AQ23"/>
    <mergeCell ref="AR22:AR23"/>
    <mergeCell ref="S24:S26"/>
    <mergeCell ref="C22:C23"/>
    <mergeCell ref="D22:D23"/>
    <mergeCell ref="H22:H23"/>
    <mergeCell ref="I22:I23"/>
    <mergeCell ref="J22:J23"/>
    <mergeCell ref="T24:T26"/>
    <mergeCell ref="V24:V26"/>
    <mergeCell ref="M31:M34"/>
    <mergeCell ref="N31:N34"/>
    <mergeCell ref="O31:O34"/>
    <mergeCell ref="R31:R34"/>
    <mergeCell ref="P31:P34"/>
    <mergeCell ref="Q31:Q34"/>
    <mergeCell ref="P24:P26"/>
    <mergeCell ref="Q24:Q26"/>
    <mergeCell ref="R24:R26"/>
    <mergeCell ref="AS22:AS23"/>
    <mergeCell ref="AU22:AU23"/>
    <mergeCell ref="AV22:AV23"/>
    <mergeCell ref="AT22:AT23"/>
    <mergeCell ref="AX22:AX23"/>
    <mergeCell ref="AP31:AP34"/>
    <mergeCell ref="A8:B8"/>
    <mergeCell ref="A7:B7"/>
    <mergeCell ref="S31:S34"/>
    <mergeCell ref="T31:T34"/>
    <mergeCell ref="U31:U34"/>
    <mergeCell ref="V31:V34"/>
    <mergeCell ref="AO31:AO34"/>
    <mergeCell ref="AO24:AO26"/>
    <mergeCell ref="AP24:AP26"/>
    <mergeCell ref="C31:C34"/>
    <mergeCell ref="D31:D34"/>
    <mergeCell ref="G31:G34"/>
    <mergeCell ref="H31:H34"/>
    <mergeCell ref="I31:I34"/>
    <mergeCell ref="J31:J34"/>
    <mergeCell ref="K31:K34"/>
    <mergeCell ref="L31:L34"/>
    <mergeCell ref="U24:U26"/>
  </mergeCells>
  <conditionalFormatting sqref="V22 V24 V13:V20 V27:V31">
    <cfRule type="containsText" dxfId="21" priority="1326" operator="containsText" text="ALTA">
      <formula>NOT(ISERROR(SEARCH("ALTA",V13)))</formula>
    </cfRule>
    <cfRule type="containsText" dxfId="20" priority="1327" operator="containsText" text="EXTREMA">
      <formula>NOT(ISERROR(SEARCH("EXTREMA",V13)))</formula>
    </cfRule>
    <cfRule type="containsText" dxfId="19" priority="1328" operator="containsText" text="ALTA">
      <formula>NOT(ISERROR(SEARCH("ALTA",V13)))</formula>
    </cfRule>
    <cfRule type="containsText" dxfId="18" priority="1329" operator="containsText" text="MODERADA">
      <formula>NOT(ISERROR(SEARCH("MODERADA",V13)))</formula>
    </cfRule>
    <cfRule type="containsText" dxfId="17" priority="1330" operator="containsText" text="BAJA">
      <formula>NOT(ISERROR(SEARCH("BAJA",V13)))</formula>
    </cfRule>
    <cfRule type="colorScale" priority="1331">
      <colorScale>
        <cfvo type="num" val="1"/>
        <cfvo type="num" val="2"/>
        <cfvo type="num" val="5"/>
        <color rgb="FFF8696B"/>
        <color rgb="FFFFEB84"/>
        <color rgb="FF63BE7B"/>
      </colorScale>
    </cfRule>
    <cfRule type="colorScale" priority="1332">
      <colorScale>
        <cfvo type="min"/>
        <cfvo type="percentile" val="50"/>
        <cfvo type="max"/>
        <color rgb="FFF8696B"/>
        <color rgb="FFFFEB84"/>
        <color rgb="FF63BE7B"/>
      </colorScale>
    </cfRule>
  </conditionalFormatting>
  <conditionalFormatting sqref="V22 V24 V13:V20 V27:V31">
    <cfRule type="containsText" dxfId="16" priority="1354" operator="containsText" text="ALTA">
      <formula>NOT(ISERROR(SEARCH("ALTA",V13)))</formula>
    </cfRule>
    <cfRule type="containsText" dxfId="15" priority="1355" operator="containsText" text="EXTREMA">
      <formula>NOT(ISERROR(SEARCH("EXTREMA",V13)))</formula>
    </cfRule>
    <cfRule type="containsText" dxfId="14" priority="1356" operator="containsText" text="ALTA">
      <formula>NOT(ISERROR(SEARCH("ALTA",V13)))</formula>
    </cfRule>
    <cfRule type="containsText" dxfId="13" priority="1357" operator="containsText" text="MODERADA">
      <formula>NOT(ISERROR(SEARCH("MODERADA",V13)))</formula>
    </cfRule>
    <cfRule type="containsText" dxfId="12" priority="1358" operator="containsText" text="BAJA">
      <formula>NOT(ISERROR(SEARCH("BAJA",V13)))</formula>
    </cfRule>
    <cfRule type="colorScale" priority="1359">
      <colorScale>
        <cfvo type="num" val="1"/>
        <cfvo type="num" val="2"/>
        <cfvo type="num" val="5"/>
        <color rgb="FFF8696B"/>
        <color rgb="FFFFEB84"/>
        <color rgb="FF63BE7B"/>
      </colorScale>
    </cfRule>
    <cfRule type="colorScale" priority="1360">
      <colorScale>
        <cfvo type="min"/>
        <cfvo type="percentile" val="50"/>
        <cfvo type="max"/>
        <color rgb="FFF8696B"/>
        <color rgb="FFFFEB84"/>
        <color rgb="FF63BE7B"/>
      </colorScale>
    </cfRule>
  </conditionalFormatting>
  <conditionalFormatting sqref="AO24 AO22 AO13:AO20 AO27:AO31">
    <cfRule type="containsText" dxfId="11" priority="1382" operator="containsText" text="ALTA">
      <formula>NOT(ISERROR(SEARCH("ALTA",AO13)))</formula>
    </cfRule>
    <cfRule type="containsText" dxfId="10" priority="1383" operator="containsText" text="EXTREMA">
      <formula>NOT(ISERROR(SEARCH("EXTREMA",AO13)))</formula>
    </cfRule>
    <cfRule type="containsText" dxfId="9" priority="1384" operator="containsText" text="ALTA">
      <formula>NOT(ISERROR(SEARCH("ALTA",AO13)))</formula>
    </cfRule>
    <cfRule type="containsText" dxfId="8" priority="1385" operator="containsText" text="MODERADA">
      <formula>NOT(ISERROR(SEARCH("MODERADA",AO13)))</formula>
    </cfRule>
    <cfRule type="containsText" dxfId="7" priority="1386" operator="containsText" text="BAJA">
      <formula>NOT(ISERROR(SEARCH("BAJA",AO13)))</formula>
    </cfRule>
    <cfRule type="colorScale" priority="1387">
      <colorScale>
        <cfvo type="num" val="1"/>
        <cfvo type="num" val="2"/>
        <cfvo type="num" val="5"/>
        <color rgb="FFF8696B"/>
        <color rgb="FFFFEB84"/>
        <color rgb="FF63BE7B"/>
      </colorScale>
    </cfRule>
    <cfRule type="colorScale" priority="1388">
      <colorScale>
        <cfvo type="min"/>
        <cfvo type="percentile" val="50"/>
        <cfvo type="max"/>
        <color rgb="FFF8696B"/>
        <color rgb="FFFFEB84"/>
        <color rgb="FF63BE7B"/>
      </colorScale>
    </cfRule>
  </conditionalFormatting>
  <conditionalFormatting sqref="AO24 AO22 AO13:AO20 AO27:AO31">
    <cfRule type="containsText" dxfId="6" priority="1410" operator="containsText" text="ALTA">
      <formula>NOT(ISERROR(SEARCH("ALTA",AO13)))</formula>
    </cfRule>
    <cfRule type="containsText" dxfId="5" priority="1411" operator="containsText" text="EXTREMA">
      <formula>NOT(ISERROR(SEARCH("EXTREMA",AO13)))</formula>
    </cfRule>
    <cfRule type="containsText" dxfId="4" priority="1412" operator="containsText" text="ALTA">
      <formula>NOT(ISERROR(SEARCH("ALTA",AO13)))</formula>
    </cfRule>
    <cfRule type="containsText" dxfId="3" priority="1413" operator="containsText" text="MODERADA">
      <formula>NOT(ISERROR(SEARCH("MODERADA",AO13)))</formula>
    </cfRule>
    <cfRule type="containsText" dxfId="2" priority="1414" operator="containsText" text="BAJA">
      <formula>NOT(ISERROR(SEARCH("BAJA",AO13)))</formula>
    </cfRule>
    <cfRule type="colorScale" priority="1415">
      <colorScale>
        <cfvo type="num" val="1"/>
        <cfvo type="num" val="2"/>
        <cfvo type="num" val="5"/>
        <color rgb="FFF8696B"/>
        <color rgb="FFFFEB84"/>
        <color rgb="FF63BE7B"/>
      </colorScale>
    </cfRule>
    <cfRule type="colorScale" priority="1416">
      <colorScale>
        <cfvo type="min"/>
        <cfvo type="percentile" val="50"/>
        <cfvo type="max"/>
        <color rgb="FFF8696B"/>
        <color rgb="FFFFEB84"/>
        <color rgb="FF63BE7B"/>
      </colorScale>
    </cfRule>
  </conditionalFormatting>
  <conditionalFormatting sqref="BG13:BG34">
    <cfRule type="containsText" dxfId="1" priority="2" operator="containsText" text="EN PROCESO">
      <formula>NOT(ISERROR(SEARCH("EN PROCESO",BG13)))</formula>
    </cfRule>
    <cfRule type="containsText" dxfId="0" priority="1" operator="containsText" text="SIN INICIAR">
      <formula>NOT(ISERROR(SEARCH("SIN INICIAR",BG13)))</formula>
    </cfRule>
  </conditionalFormatting>
  <dataValidations count="5">
    <dataValidation type="list" allowBlank="1" showInputMessage="1" showErrorMessage="1" sqref="O13:O20 O22 O24 O27:O31">
      <formula1>Frecuencia</formula1>
    </dataValidation>
    <dataValidation type="list" allowBlank="1" showInputMessage="1" showErrorMessage="1" sqref="R13:R20 R22 R24 R27:R31">
      <formula1>Impacto</formula1>
    </dataValidation>
    <dataValidation type="list" allowBlank="1" showInputMessage="1" showErrorMessage="1" sqref="A13:A34">
      <formula1>Macroprocesos</formula1>
    </dataValidation>
    <dataValidation type="list" allowBlank="1" showInputMessage="1" showErrorMessage="1" sqref="B13:B34">
      <formula1>Procesos</formula1>
    </dataValidation>
    <dataValidation type="list" allowBlank="1" showInputMessage="1" showErrorMessage="1" sqref="M13:M24 M27:M31">
      <formula1>INDIRECT(L13)</formula1>
    </dataValidation>
  </dataValidations>
  <printOptions horizontalCentered="1"/>
  <pageMargins left="0.11" right="0.13" top="0.27559055118110237" bottom="0.32" header="0.19685039370078741" footer="0.17"/>
  <pageSetup paperSize="281" scale="60" pageOrder="overThenDown" orientation="landscape" r:id="rId1"/>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Listas!$D$4:$D$11</xm:f>
          </x14:formula1>
          <xm:sqref>N13:N24 N27:N31</xm:sqref>
        </x14:dataValidation>
        <x14:dataValidation type="list" allowBlank="1" showInputMessage="1" showErrorMessage="1">
          <x14:formula1>
            <xm:f>Listas!$C$4:$C$8</xm:f>
          </x14:formula1>
          <xm:sqref>E13:E34</xm:sqref>
        </x14:dataValidation>
        <x14:dataValidation type="list" allowBlank="1" showInputMessage="1" showErrorMessage="1">
          <x14:formula1>
            <xm:f>Listas!$E$3:$E$4</xm:f>
          </x14:formula1>
          <xm:sqref>G13:G20 G22 G24 G27:G31</xm:sqref>
        </x14:dataValidation>
        <x14:dataValidation type="list" allowBlank="1" showInputMessage="1" showErrorMessage="1">
          <x14:formula1>
            <xm:f>Listas!$F$3:$F$7</xm:f>
          </x14:formula1>
          <xm:sqref>L13:L24 L27:L31</xm:sqref>
        </x14:dataValidation>
        <x14:dataValidation type="list" allowBlank="1" showInputMessage="1" showErrorMessage="1">
          <x14:formula1>
            <xm:f>Listas!$U$4:$U$6</xm:f>
          </x14:formula1>
          <xm:sqref>AA13:AA34</xm:sqref>
        </x14:dataValidation>
        <x14:dataValidation type="list" allowBlank="1" showInputMessage="1" showErrorMessage="1">
          <x14:formula1>
            <xm:f>Listas!$V$4:$V$5</xm:f>
          </x14:formula1>
          <xm:sqref>AC13:AC34</xm:sqref>
        </x14:dataValidation>
        <x14:dataValidation type="list" allowBlank="1" showInputMessage="1" showErrorMessage="1">
          <x14:formula1>
            <xm:f>Listas!$W$4:$W$5</xm:f>
          </x14:formula1>
          <xm:sqref>AE13:AE34</xm:sqref>
        </x14:dataValidation>
        <x14:dataValidation type="list" allowBlank="1" showInputMessage="1" showErrorMessage="1">
          <x14:formula1>
            <xm:f>Listas!$X$4:$X$5</xm:f>
          </x14:formula1>
          <xm:sqref>AF13:AF34</xm:sqref>
        </x14:dataValidation>
        <x14:dataValidation type="list" allowBlank="1" showInputMessage="1" showErrorMessage="1">
          <x14:formula1>
            <xm:f>Listas!$Y$4:$Y$5</xm:f>
          </x14:formula1>
          <xm:sqref>AG13:AG34</xm:sqref>
        </x14:dataValidation>
        <x14:dataValidation type="list" allowBlank="1" showInputMessage="1" showErrorMessage="1">
          <x14:formula1>
            <xm:f>Hoja1!$C$3:$C$15</xm:f>
          </x14:formula1>
          <xm:sqref>BE13:BE22 BE24:BE34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C15"/>
  <sheetViews>
    <sheetView workbookViewId="0">
      <selection activeCell="D9" sqref="D9"/>
    </sheetView>
  </sheetViews>
  <sheetFormatPr baseColWidth="10" defaultRowHeight="15" x14ac:dyDescent="0.25"/>
  <cols>
    <col min="3" max="3" width="11.5703125" style="208"/>
  </cols>
  <sheetData>
    <row r="3" spans="3:3" x14ac:dyDescent="0.25">
      <c r="C3" s="208">
        <v>0</v>
      </c>
    </row>
    <row r="4" spans="3:3" x14ac:dyDescent="0.25">
      <c r="C4" s="208">
        <v>0.3</v>
      </c>
    </row>
    <row r="5" spans="3:3" x14ac:dyDescent="0.25">
      <c r="C5" s="208">
        <v>0.5</v>
      </c>
    </row>
    <row r="6" spans="3:3" x14ac:dyDescent="0.25">
      <c r="C6" s="208">
        <v>1</v>
      </c>
    </row>
    <row r="7" spans="3:3" x14ac:dyDescent="0.25">
      <c r="C7" s="208">
        <v>2</v>
      </c>
    </row>
    <row r="8" spans="3:3" x14ac:dyDescent="0.25">
      <c r="C8" s="208">
        <v>3</v>
      </c>
    </row>
    <row r="9" spans="3:3" x14ac:dyDescent="0.25">
      <c r="C9" s="208">
        <v>4</v>
      </c>
    </row>
    <row r="10" spans="3:3" x14ac:dyDescent="0.25">
      <c r="C10" s="208">
        <v>5</v>
      </c>
    </row>
    <row r="11" spans="3:3" x14ac:dyDescent="0.25">
      <c r="C11" s="208">
        <v>6</v>
      </c>
    </row>
    <row r="12" spans="3:3" x14ac:dyDescent="0.25">
      <c r="C12" s="208">
        <v>7</v>
      </c>
    </row>
    <row r="13" spans="3:3" x14ac:dyDescent="0.25">
      <c r="C13" s="208">
        <v>8</v>
      </c>
    </row>
    <row r="14" spans="3:3" x14ac:dyDescent="0.25">
      <c r="C14" s="208">
        <v>9</v>
      </c>
    </row>
    <row r="15" spans="3:3" x14ac:dyDescent="0.25">
      <c r="C15" s="208">
        <v>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5"/>
  <sheetViews>
    <sheetView zoomScale="85" zoomScaleNormal="85" workbookViewId="0">
      <selection activeCell="E12" sqref="E12"/>
    </sheetView>
  </sheetViews>
  <sheetFormatPr baseColWidth="10" defaultColWidth="9.85546875" defaultRowHeight="13.5" customHeight="1" x14ac:dyDescent="0.2"/>
  <cols>
    <col min="1" max="1" width="4.28515625" style="1" customWidth="1"/>
    <col min="2" max="2" width="19.140625" style="1" customWidth="1"/>
    <col min="3" max="7" width="18.28515625" style="1" customWidth="1"/>
    <col min="8" max="16384" width="9.85546875" style="1"/>
  </cols>
  <sheetData>
    <row r="2" spans="1:8" ht="37.5" customHeight="1" x14ac:dyDescent="0.2">
      <c r="A2" s="357" t="s">
        <v>117</v>
      </c>
      <c r="B2" s="357"/>
      <c r="C2" s="357"/>
      <c r="D2" s="357"/>
      <c r="E2" s="357"/>
      <c r="F2" s="357"/>
      <c r="G2" s="357"/>
    </row>
    <row r="3" spans="1:8" ht="8.25" customHeight="1" x14ac:dyDescent="0.2"/>
    <row r="4" spans="1:8" ht="13.5" customHeight="1" x14ac:dyDescent="0.2">
      <c r="E4" s="365" t="s">
        <v>46</v>
      </c>
      <c r="F4" s="365"/>
      <c r="G4" s="365"/>
    </row>
    <row r="5" spans="1:8" ht="6" customHeight="1" x14ac:dyDescent="0.2">
      <c r="D5" s="2"/>
      <c r="E5" s="3"/>
      <c r="F5" s="3"/>
      <c r="G5" s="3"/>
      <c r="H5" s="4"/>
    </row>
    <row r="6" spans="1:8" ht="6" customHeight="1" thickBot="1" x14ac:dyDescent="0.25">
      <c r="E6" s="3"/>
      <c r="F6" s="3"/>
      <c r="G6" s="3"/>
    </row>
    <row r="7" spans="1:8" ht="20.25" customHeight="1" x14ac:dyDescent="0.2">
      <c r="A7" s="366" t="s">
        <v>3</v>
      </c>
      <c r="B7" s="5" t="s">
        <v>239</v>
      </c>
      <c r="C7" s="6">
        <v>5</v>
      </c>
      <c r="D7" s="7">
        <v>10</v>
      </c>
      <c r="E7" s="8">
        <v>15</v>
      </c>
      <c r="F7" s="9">
        <v>20</v>
      </c>
      <c r="G7" s="10">
        <v>25</v>
      </c>
    </row>
    <row r="8" spans="1:8" ht="20.25" customHeight="1" x14ac:dyDescent="0.2">
      <c r="A8" s="366"/>
      <c r="B8" s="5" t="s">
        <v>238</v>
      </c>
      <c r="C8" s="6">
        <v>4</v>
      </c>
      <c r="D8" s="7">
        <v>8</v>
      </c>
      <c r="E8" s="11">
        <v>12</v>
      </c>
      <c r="F8" s="12">
        <v>16</v>
      </c>
      <c r="G8" s="13">
        <v>20</v>
      </c>
    </row>
    <row r="9" spans="1:8" ht="20.25" customHeight="1" x14ac:dyDescent="0.2">
      <c r="A9" s="366"/>
      <c r="B9" s="5" t="s">
        <v>237</v>
      </c>
      <c r="C9" s="6">
        <v>3</v>
      </c>
      <c r="D9" s="14">
        <v>6</v>
      </c>
      <c r="E9" s="11">
        <v>9</v>
      </c>
      <c r="F9" s="15">
        <v>12</v>
      </c>
      <c r="G9" s="13">
        <v>15</v>
      </c>
    </row>
    <row r="10" spans="1:8" ht="20.25" customHeight="1" x14ac:dyDescent="0.2">
      <c r="A10" s="366"/>
      <c r="B10" s="5" t="s">
        <v>236</v>
      </c>
      <c r="C10" s="16">
        <v>2</v>
      </c>
      <c r="D10" s="14">
        <v>4</v>
      </c>
      <c r="E10" s="17">
        <v>6</v>
      </c>
      <c r="F10" s="15">
        <v>8</v>
      </c>
      <c r="G10" s="18">
        <v>10</v>
      </c>
    </row>
    <row r="11" spans="1:8" ht="20.25" customHeight="1" thickBot="1" x14ac:dyDescent="0.25">
      <c r="A11" s="366"/>
      <c r="B11" s="5" t="s">
        <v>235</v>
      </c>
      <c r="C11" s="16">
        <v>1</v>
      </c>
      <c r="D11" s="19">
        <v>2</v>
      </c>
      <c r="E11" s="20">
        <v>3</v>
      </c>
      <c r="F11" s="21">
        <v>4</v>
      </c>
      <c r="G11" s="22">
        <v>5</v>
      </c>
    </row>
    <row r="12" spans="1:8" ht="18" customHeight="1" x14ac:dyDescent="0.2">
      <c r="B12" s="367"/>
      <c r="C12" s="5" t="s">
        <v>240</v>
      </c>
      <c r="D12" s="5" t="s">
        <v>4</v>
      </c>
      <c r="E12" s="23" t="s">
        <v>5</v>
      </c>
      <c r="F12" s="23" t="s">
        <v>6</v>
      </c>
      <c r="G12" s="23" t="s">
        <v>7</v>
      </c>
    </row>
    <row r="13" spans="1:8" ht="22.5" customHeight="1" x14ac:dyDescent="0.2">
      <c r="B13" s="367"/>
      <c r="C13" s="368" t="s">
        <v>8</v>
      </c>
      <c r="D13" s="369"/>
      <c r="E13" s="369"/>
      <c r="F13" s="369"/>
      <c r="G13" s="370"/>
    </row>
    <row r="14" spans="1:8" ht="13.5" customHeight="1" x14ac:dyDescent="0.2">
      <c r="A14" s="3"/>
      <c r="B14" s="24"/>
      <c r="C14" s="25"/>
      <c r="D14" s="25"/>
      <c r="E14" s="25"/>
      <c r="F14" s="3"/>
    </row>
    <row r="15" spans="1:8" ht="13.5" customHeight="1" thickBot="1" x14ac:dyDescent="0.25">
      <c r="A15" s="3"/>
      <c r="B15" s="24"/>
      <c r="C15" s="25"/>
      <c r="D15" s="25"/>
      <c r="E15" s="25"/>
      <c r="F15" s="3"/>
    </row>
    <row r="16" spans="1:8" ht="13.5" customHeight="1" thickBot="1" x14ac:dyDescent="0.25">
      <c r="A16" s="3"/>
      <c r="B16" s="362" t="s">
        <v>41</v>
      </c>
      <c r="C16" s="363"/>
      <c r="D16" s="363"/>
      <c r="E16" s="363"/>
      <c r="F16" s="363"/>
      <c r="G16" s="364"/>
    </row>
    <row r="17" spans="1:7" ht="13.5" customHeight="1" x14ac:dyDescent="0.2">
      <c r="A17" s="3"/>
      <c r="B17" s="30" t="s">
        <v>37</v>
      </c>
      <c r="C17" s="31" t="s">
        <v>17</v>
      </c>
      <c r="D17" s="371" t="s">
        <v>42</v>
      </c>
      <c r="E17" s="371"/>
      <c r="F17" s="371"/>
      <c r="G17" s="372"/>
    </row>
    <row r="18" spans="1:7" ht="13.5" customHeight="1" x14ac:dyDescent="0.2">
      <c r="A18" s="3"/>
      <c r="B18" s="32" t="s">
        <v>38</v>
      </c>
      <c r="C18" s="28" t="s">
        <v>22</v>
      </c>
      <c r="D18" s="358" t="s">
        <v>43</v>
      </c>
      <c r="E18" s="358"/>
      <c r="F18" s="358"/>
      <c r="G18" s="359"/>
    </row>
    <row r="19" spans="1:7" ht="13.5" customHeight="1" x14ac:dyDescent="0.2">
      <c r="A19" s="3"/>
      <c r="B19" s="33" t="s">
        <v>39</v>
      </c>
      <c r="C19" s="28" t="s">
        <v>25</v>
      </c>
      <c r="D19" s="358" t="s">
        <v>44</v>
      </c>
      <c r="E19" s="358"/>
      <c r="F19" s="358"/>
      <c r="G19" s="359"/>
    </row>
    <row r="20" spans="1:7" ht="13.5" customHeight="1" thickBot="1" x14ac:dyDescent="0.25">
      <c r="A20" s="3"/>
      <c r="B20" s="34" t="s">
        <v>40</v>
      </c>
      <c r="C20" s="29" t="s">
        <v>28</v>
      </c>
      <c r="D20" s="360" t="s">
        <v>45</v>
      </c>
      <c r="E20" s="360"/>
      <c r="F20" s="360"/>
      <c r="G20" s="361"/>
    </row>
    <row r="21" spans="1:7" ht="13.5" customHeight="1" x14ac:dyDescent="0.2">
      <c r="A21" s="3"/>
      <c r="B21" s="26"/>
      <c r="C21" s="27"/>
      <c r="D21" s="27"/>
      <c r="E21" s="25"/>
      <c r="F21" s="3"/>
    </row>
    <row r="22" spans="1:7" ht="75.75" customHeight="1" x14ac:dyDescent="0.2">
      <c r="A22" s="3"/>
      <c r="B22" s="355" t="s">
        <v>138</v>
      </c>
      <c r="C22" s="77" t="s">
        <v>141</v>
      </c>
      <c r="D22" s="90">
        <v>25</v>
      </c>
      <c r="E22" s="354" t="s">
        <v>241</v>
      </c>
      <c r="F22" s="354"/>
      <c r="G22" s="354"/>
    </row>
    <row r="23" spans="1:7" ht="75.75" customHeight="1" x14ac:dyDescent="0.2">
      <c r="A23" s="3"/>
      <c r="B23" s="356"/>
      <c r="C23" s="77" t="s">
        <v>142</v>
      </c>
      <c r="D23" s="85">
        <v>15</v>
      </c>
      <c r="E23" s="354" t="s">
        <v>242</v>
      </c>
      <c r="F23" s="354"/>
      <c r="G23" s="354"/>
    </row>
    <row r="24" spans="1:7" ht="75.75" customHeight="1" x14ac:dyDescent="0.2">
      <c r="A24" s="3"/>
      <c r="B24" s="77" t="s">
        <v>139</v>
      </c>
      <c r="C24" s="353">
        <v>2</v>
      </c>
      <c r="D24" s="353"/>
      <c r="E24" s="354" t="s">
        <v>243</v>
      </c>
      <c r="F24" s="354"/>
      <c r="G24" s="354"/>
    </row>
    <row r="25" spans="1:7" ht="75.75" customHeight="1" x14ac:dyDescent="0.2">
      <c r="B25" s="77" t="s">
        <v>140</v>
      </c>
      <c r="C25" s="353">
        <v>6</v>
      </c>
      <c r="D25" s="353"/>
      <c r="E25" s="354" t="s">
        <v>244</v>
      </c>
      <c r="F25" s="354"/>
      <c r="G25" s="354"/>
    </row>
  </sheetData>
  <mergeCells count="17">
    <mergeCell ref="A2:G2"/>
    <mergeCell ref="D19:G19"/>
    <mergeCell ref="D20:G20"/>
    <mergeCell ref="B16:G16"/>
    <mergeCell ref="E4:G4"/>
    <mergeCell ref="A7:A11"/>
    <mergeCell ref="B12:B13"/>
    <mergeCell ref="C13:G13"/>
    <mergeCell ref="D17:G17"/>
    <mergeCell ref="D18:G18"/>
    <mergeCell ref="C24:D24"/>
    <mergeCell ref="C25:D25"/>
    <mergeCell ref="E24:G24"/>
    <mergeCell ref="E25:G25"/>
    <mergeCell ref="B22:B23"/>
    <mergeCell ref="E22:G22"/>
    <mergeCell ref="E23:G2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6"/>
  <sheetViews>
    <sheetView topLeftCell="R1" zoomScale="120" zoomScaleNormal="120" workbookViewId="0">
      <selection activeCell="U5" sqref="U5"/>
    </sheetView>
  </sheetViews>
  <sheetFormatPr baseColWidth="10" defaultRowHeight="15" x14ac:dyDescent="0.25"/>
  <cols>
    <col min="1" max="1" width="31.7109375" bestFit="1" customWidth="1"/>
    <col min="2" max="2" width="51.42578125" bestFit="1" customWidth="1"/>
    <col min="3" max="3" width="15.5703125" customWidth="1"/>
    <col min="4" max="6" width="22.7109375" customWidth="1"/>
    <col min="7" max="7" width="12.140625" bestFit="1" customWidth="1"/>
    <col min="8" max="8" width="13.5703125" customWidth="1"/>
    <col min="9" max="9" width="6.28515625" bestFit="1" customWidth="1"/>
    <col min="10" max="10" width="23.7109375" bestFit="1" customWidth="1"/>
    <col min="11" max="11" width="12" customWidth="1"/>
    <col min="14" max="14" width="18.140625" customWidth="1"/>
    <col min="15" max="15" width="13.85546875" customWidth="1"/>
    <col min="16" max="16" width="41.42578125" bestFit="1" customWidth="1"/>
    <col min="18" max="18" width="12" customWidth="1"/>
    <col min="19" max="19" width="13.28515625" bestFit="1" customWidth="1"/>
    <col min="20" max="20" width="14.7109375" bestFit="1" customWidth="1"/>
  </cols>
  <sheetData>
    <row r="2" spans="1:25" s="35" customFormat="1" x14ac:dyDescent="0.25">
      <c r="A2" s="35" t="s">
        <v>9</v>
      </c>
      <c r="B2" s="35" t="s">
        <v>10</v>
      </c>
      <c r="C2" s="35" t="s">
        <v>35</v>
      </c>
      <c r="D2" s="35" t="s">
        <v>164</v>
      </c>
      <c r="E2" s="35" t="s">
        <v>153</v>
      </c>
      <c r="F2" s="35" t="s">
        <v>158</v>
      </c>
      <c r="G2" s="35" t="s">
        <v>11</v>
      </c>
      <c r="H2" s="35" t="s">
        <v>8</v>
      </c>
      <c r="I2" s="35" t="s">
        <v>12</v>
      </c>
      <c r="J2" s="35" t="s">
        <v>36</v>
      </c>
      <c r="K2" s="35" t="s">
        <v>54</v>
      </c>
      <c r="L2" s="35" t="s">
        <v>55</v>
      </c>
      <c r="M2" s="35" t="s">
        <v>56</v>
      </c>
      <c r="N2" s="35" t="s">
        <v>57</v>
      </c>
      <c r="O2" s="35" t="s">
        <v>58</v>
      </c>
      <c r="P2" s="35" t="s">
        <v>59</v>
      </c>
      <c r="Q2" s="35" t="s">
        <v>60</v>
      </c>
      <c r="R2" s="35" t="s">
        <v>98</v>
      </c>
      <c r="S2" s="35" t="s">
        <v>97</v>
      </c>
      <c r="T2" s="35" t="s">
        <v>106</v>
      </c>
      <c r="U2" s="35" t="s">
        <v>202</v>
      </c>
      <c r="V2" s="35" t="s">
        <v>214</v>
      </c>
      <c r="W2" s="35" t="s">
        <v>204</v>
      </c>
      <c r="X2" s="35" t="s">
        <v>205</v>
      </c>
      <c r="Y2" s="35" t="s">
        <v>206</v>
      </c>
    </row>
    <row r="3" spans="1:25" x14ac:dyDescent="0.25">
      <c r="E3" t="s">
        <v>154</v>
      </c>
      <c r="F3" t="s">
        <v>159</v>
      </c>
    </row>
    <row r="4" spans="1:25" x14ac:dyDescent="0.25">
      <c r="A4" t="s">
        <v>13</v>
      </c>
      <c r="B4" t="s">
        <v>14</v>
      </c>
      <c r="C4" t="s">
        <v>15</v>
      </c>
      <c r="D4" t="s">
        <v>165</v>
      </c>
      <c r="E4" t="s">
        <v>155</v>
      </c>
      <c r="F4" t="s">
        <v>191</v>
      </c>
      <c r="G4" t="s">
        <v>196</v>
      </c>
      <c r="H4" t="s">
        <v>198</v>
      </c>
      <c r="I4" t="s">
        <v>16</v>
      </c>
      <c r="J4" t="s">
        <v>17</v>
      </c>
      <c r="K4" t="s">
        <v>61</v>
      </c>
      <c r="L4" t="s">
        <v>63</v>
      </c>
      <c r="M4" t="s">
        <v>65</v>
      </c>
      <c r="N4" t="s">
        <v>67</v>
      </c>
      <c r="O4" t="s">
        <v>69</v>
      </c>
      <c r="P4" t="s">
        <v>71</v>
      </c>
      <c r="Q4" t="s">
        <v>73</v>
      </c>
      <c r="R4" t="s">
        <v>99</v>
      </c>
      <c r="S4" t="s">
        <v>102</v>
      </c>
      <c r="T4" t="s">
        <v>102</v>
      </c>
      <c r="U4" t="s">
        <v>207</v>
      </c>
      <c r="V4" t="s">
        <v>213</v>
      </c>
      <c r="W4" t="s">
        <v>216</v>
      </c>
      <c r="X4" t="s">
        <v>217</v>
      </c>
      <c r="Y4" t="s">
        <v>220</v>
      </c>
    </row>
    <row r="5" spans="1:25" x14ac:dyDescent="0.25">
      <c r="A5" t="s">
        <v>18</v>
      </c>
      <c r="B5" t="s">
        <v>19</v>
      </c>
      <c r="C5" t="s">
        <v>20</v>
      </c>
      <c r="D5" t="s">
        <v>166</v>
      </c>
      <c r="F5" t="s">
        <v>161</v>
      </c>
      <c r="G5" t="s">
        <v>17</v>
      </c>
      <c r="H5" t="s">
        <v>52</v>
      </c>
      <c r="I5" t="s">
        <v>21</v>
      </c>
      <c r="J5" t="s">
        <v>22</v>
      </c>
      <c r="K5" t="s">
        <v>62</v>
      </c>
      <c r="L5" t="s">
        <v>64</v>
      </c>
      <c r="M5" t="s">
        <v>66</v>
      </c>
      <c r="N5" t="s">
        <v>68</v>
      </c>
      <c r="O5" t="s">
        <v>70</v>
      </c>
      <c r="P5" t="s">
        <v>72</v>
      </c>
      <c r="Q5" t="s">
        <v>74</v>
      </c>
      <c r="R5" t="s">
        <v>24</v>
      </c>
      <c r="S5" t="s">
        <v>103</v>
      </c>
      <c r="T5" t="s">
        <v>104</v>
      </c>
      <c r="U5" s="87" t="s">
        <v>209</v>
      </c>
      <c r="V5" t="s">
        <v>212</v>
      </c>
      <c r="W5" t="s">
        <v>215</v>
      </c>
      <c r="X5" t="s">
        <v>218</v>
      </c>
      <c r="Y5" t="s">
        <v>219</v>
      </c>
    </row>
    <row r="6" spans="1:25" x14ac:dyDescent="0.25">
      <c r="A6" t="s">
        <v>23</v>
      </c>
      <c r="B6" t="s">
        <v>227</v>
      </c>
      <c r="C6" t="s">
        <v>115</v>
      </c>
      <c r="D6" t="s">
        <v>167</v>
      </c>
      <c r="F6" t="s">
        <v>162</v>
      </c>
      <c r="G6" t="s">
        <v>194</v>
      </c>
      <c r="H6" t="s">
        <v>24</v>
      </c>
      <c r="J6" t="s">
        <v>25</v>
      </c>
      <c r="Q6" t="s">
        <v>75</v>
      </c>
      <c r="R6" t="s">
        <v>100</v>
      </c>
      <c r="T6" t="s">
        <v>103</v>
      </c>
      <c r="U6" s="89" t="s">
        <v>208</v>
      </c>
    </row>
    <row r="7" spans="1:25" x14ac:dyDescent="0.25">
      <c r="A7" t="s">
        <v>26</v>
      </c>
      <c r="B7" t="s">
        <v>228</v>
      </c>
      <c r="C7" t="s">
        <v>136</v>
      </c>
      <c r="D7" t="s">
        <v>168</v>
      </c>
      <c r="F7" t="s">
        <v>163</v>
      </c>
      <c r="G7" t="s">
        <v>25</v>
      </c>
      <c r="H7" t="s">
        <v>27</v>
      </c>
      <c r="J7" t="s">
        <v>28</v>
      </c>
    </row>
    <row r="8" spans="1:25" x14ac:dyDescent="0.25">
      <c r="B8" t="s">
        <v>229</v>
      </c>
      <c r="C8" t="s">
        <v>137</v>
      </c>
      <c r="D8" t="s">
        <v>169</v>
      </c>
      <c r="G8" t="s">
        <v>195</v>
      </c>
      <c r="H8" t="s">
        <v>29</v>
      </c>
    </row>
    <row r="9" spans="1:25" x14ac:dyDescent="0.25">
      <c r="B9" t="s">
        <v>230</v>
      </c>
      <c r="D9" t="s">
        <v>170</v>
      </c>
    </row>
    <row r="10" spans="1:25" x14ac:dyDescent="0.25">
      <c r="B10" t="s">
        <v>231</v>
      </c>
      <c r="D10" t="s">
        <v>171</v>
      </c>
    </row>
    <row r="11" spans="1:25" x14ac:dyDescent="0.25">
      <c r="B11" t="s">
        <v>30</v>
      </c>
      <c r="D11" t="s">
        <v>47</v>
      </c>
    </row>
    <row r="12" spans="1:25" x14ac:dyDescent="0.25">
      <c r="B12" t="s">
        <v>232</v>
      </c>
    </row>
    <row r="13" spans="1:25" x14ac:dyDescent="0.25">
      <c r="B13" t="s">
        <v>233</v>
      </c>
    </row>
    <row r="14" spans="1:25" x14ac:dyDescent="0.25">
      <c r="B14" t="s">
        <v>31</v>
      </c>
    </row>
    <row r="15" spans="1:25" x14ac:dyDescent="0.25">
      <c r="B15" t="s">
        <v>234</v>
      </c>
    </row>
    <row r="16" spans="1:25" x14ac:dyDescent="0.25">
      <c r="B16" t="s">
        <v>32</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workbookViewId="0">
      <selection activeCell="B1" sqref="B1"/>
    </sheetView>
  </sheetViews>
  <sheetFormatPr baseColWidth="10" defaultRowHeight="15" x14ac:dyDescent="0.25"/>
  <cols>
    <col min="1" max="1" width="6.5703125" customWidth="1"/>
    <col min="2" max="3" width="41.85546875" customWidth="1"/>
    <col min="4" max="4" width="57.7109375" customWidth="1"/>
    <col min="5" max="5" width="12.5703125" bestFit="1" customWidth="1"/>
    <col min="6" max="6" width="12" bestFit="1" customWidth="1"/>
    <col min="7" max="7" width="13.7109375" bestFit="1" customWidth="1"/>
    <col min="8" max="8" width="13" bestFit="1" customWidth="1"/>
    <col min="9" max="9" width="12.28515625" bestFit="1" customWidth="1"/>
  </cols>
  <sheetData>
    <row r="1" spans="2:9" ht="15.75" thickBot="1" x14ac:dyDescent="0.3">
      <c r="B1" s="95" t="s">
        <v>150</v>
      </c>
      <c r="C1" s="96" t="s">
        <v>149</v>
      </c>
      <c r="D1" s="96" t="s">
        <v>143</v>
      </c>
      <c r="E1" s="96" t="s">
        <v>144</v>
      </c>
      <c r="F1" s="96" t="s">
        <v>145</v>
      </c>
      <c r="G1" s="96" t="s">
        <v>146</v>
      </c>
      <c r="H1" s="96" t="s">
        <v>147</v>
      </c>
      <c r="I1" s="97" t="s">
        <v>148</v>
      </c>
    </row>
    <row r="2" spans="2:9" ht="60" x14ac:dyDescent="0.25">
      <c r="B2" s="105" t="s">
        <v>14</v>
      </c>
      <c r="C2" s="104" t="s">
        <v>252</v>
      </c>
      <c r="D2" s="104" t="s">
        <v>253</v>
      </c>
      <c r="E2" s="98" t="s">
        <v>254</v>
      </c>
      <c r="F2" s="98" t="s">
        <v>254</v>
      </c>
      <c r="G2" s="98" t="s">
        <v>254</v>
      </c>
      <c r="H2" s="98" t="s">
        <v>254</v>
      </c>
      <c r="I2" s="108" t="s">
        <v>255</v>
      </c>
    </row>
    <row r="3" spans="2:9" x14ac:dyDescent="0.25">
      <c r="B3" s="106" t="s">
        <v>19</v>
      </c>
      <c r="C3" s="102"/>
      <c r="D3" s="102"/>
      <c r="E3" s="91"/>
      <c r="F3" s="91"/>
      <c r="G3" s="91"/>
      <c r="H3" s="91"/>
      <c r="I3" s="99"/>
    </row>
    <row r="4" spans="2:9" x14ac:dyDescent="0.25">
      <c r="B4" s="106" t="s">
        <v>227</v>
      </c>
      <c r="C4" s="102"/>
      <c r="D4" s="102"/>
      <c r="E4" s="91"/>
      <c r="F4" s="91"/>
      <c r="G4" s="91"/>
      <c r="H4" s="91"/>
      <c r="I4" s="99"/>
    </row>
    <row r="5" spans="2:9" ht="30" x14ac:dyDescent="0.25">
      <c r="B5" s="106" t="s">
        <v>228</v>
      </c>
      <c r="C5" s="102"/>
      <c r="D5" s="102"/>
      <c r="E5" s="91"/>
      <c r="F5" s="91"/>
      <c r="G5" s="91"/>
      <c r="H5" s="91"/>
      <c r="I5" s="99"/>
    </row>
    <row r="6" spans="2:9" ht="30" x14ac:dyDescent="0.25">
      <c r="B6" s="106" t="s">
        <v>229</v>
      </c>
      <c r="C6" s="102"/>
      <c r="D6" s="102"/>
      <c r="E6" s="91"/>
      <c r="F6" s="91"/>
      <c r="G6" s="91"/>
      <c r="H6" s="91"/>
      <c r="I6" s="99"/>
    </row>
    <row r="7" spans="2:9" x14ac:dyDescent="0.25">
      <c r="B7" s="106" t="s">
        <v>230</v>
      </c>
      <c r="C7" s="102"/>
      <c r="D7" s="102"/>
      <c r="E7" s="91"/>
      <c r="F7" s="91"/>
      <c r="G7" s="91"/>
      <c r="H7" s="91"/>
      <c r="I7" s="99"/>
    </row>
    <row r="8" spans="2:9" ht="30" x14ac:dyDescent="0.25">
      <c r="B8" s="106" t="s">
        <v>231</v>
      </c>
      <c r="C8" s="102"/>
      <c r="D8" s="102"/>
      <c r="E8" s="91"/>
      <c r="F8" s="91"/>
      <c r="G8" s="91"/>
      <c r="H8" s="91"/>
      <c r="I8" s="99"/>
    </row>
    <row r="9" spans="2:9" x14ac:dyDescent="0.25">
      <c r="B9" s="106" t="s">
        <v>30</v>
      </c>
      <c r="C9" s="102"/>
      <c r="D9" s="102"/>
      <c r="E9" s="91"/>
      <c r="F9" s="91"/>
      <c r="G9" s="91"/>
      <c r="H9" s="91"/>
      <c r="I9" s="99"/>
    </row>
    <row r="10" spans="2:9" ht="30" x14ac:dyDescent="0.25">
      <c r="B10" s="106" t="s">
        <v>232</v>
      </c>
      <c r="C10" s="102"/>
      <c r="D10" s="102"/>
      <c r="E10" s="91"/>
      <c r="F10" s="91"/>
      <c r="G10" s="91"/>
      <c r="H10" s="91"/>
      <c r="I10" s="99"/>
    </row>
    <row r="11" spans="2:9" x14ac:dyDescent="0.25">
      <c r="B11" s="106" t="s">
        <v>233</v>
      </c>
      <c r="C11" s="102"/>
      <c r="D11" s="102"/>
      <c r="E11" s="91"/>
      <c r="F11" s="91"/>
      <c r="G11" s="91"/>
      <c r="H11" s="91"/>
      <c r="I11" s="99"/>
    </row>
    <row r="12" spans="2:9" x14ac:dyDescent="0.25">
      <c r="B12" s="106" t="s">
        <v>31</v>
      </c>
      <c r="C12" s="102"/>
      <c r="D12" s="102"/>
      <c r="E12" s="91"/>
      <c r="F12" s="91"/>
      <c r="G12" s="91"/>
      <c r="H12" s="91"/>
      <c r="I12" s="99"/>
    </row>
    <row r="13" spans="2:9" x14ac:dyDescent="0.25">
      <c r="B13" s="106" t="s">
        <v>234</v>
      </c>
      <c r="C13" s="102"/>
      <c r="D13" s="102"/>
      <c r="E13" s="91"/>
      <c r="F13" s="91"/>
      <c r="G13" s="91"/>
      <c r="H13" s="91"/>
      <c r="I13" s="99"/>
    </row>
    <row r="14" spans="2:9" ht="15.75" thickBot="1" x14ac:dyDescent="0.3">
      <c r="B14" s="107" t="s">
        <v>32</v>
      </c>
      <c r="C14" s="103"/>
      <c r="D14" s="103"/>
      <c r="E14" s="100"/>
      <c r="F14" s="100"/>
      <c r="G14" s="100"/>
      <c r="H14" s="100"/>
      <c r="I14" s="101"/>
    </row>
    <row r="15" spans="2:9" ht="15" customHeight="1" thickBot="1" x14ac:dyDescent="0.3">
      <c r="B15" s="92"/>
      <c r="C15" s="93"/>
      <c r="D15" s="93"/>
      <c r="E15" s="93"/>
      <c r="F15" s="93"/>
      <c r="G15" s="93"/>
      <c r="H15" s="93"/>
      <c r="I15" s="93"/>
    </row>
    <row r="16" spans="2:9" ht="15.75" thickBot="1" x14ac:dyDescent="0.3">
      <c r="B16" s="94" t="s">
        <v>151</v>
      </c>
      <c r="C16" s="78" t="s">
        <v>150</v>
      </c>
    </row>
    <row r="17" spans="2:3" ht="15" customHeight="1" x14ac:dyDescent="0.25">
      <c r="B17" s="373" t="s">
        <v>245</v>
      </c>
      <c r="C17" s="79" t="s">
        <v>230</v>
      </c>
    </row>
    <row r="18" spans="2:3" ht="24" x14ac:dyDescent="0.25">
      <c r="B18" s="374"/>
      <c r="C18" s="79" t="s">
        <v>229</v>
      </c>
    </row>
    <row r="19" spans="2:3" ht="15.75" thickBot="1" x14ac:dyDescent="0.3">
      <c r="B19" s="375"/>
      <c r="C19" s="80" t="s">
        <v>234</v>
      </c>
    </row>
    <row r="20" spans="2:3" ht="24" customHeight="1" x14ac:dyDescent="0.25">
      <c r="B20" s="373" t="s">
        <v>246</v>
      </c>
      <c r="C20" s="79" t="s">
        <v>247</v>
      </c>
    </row>
    <row r="21" spans="2:3" ht="24" customHeight="1" x14ac:dyDescent="0.25">
      <c r="B21" s="374"/>
      <c r="C21" s="81" t="s">
        <v>230</v>
      </c>
    </row>
    <row r="22" spans="2:3" ht="24" customHeight="1" thickBot="1" x14ac:dyDescent="0.3">
      <c r="B22" s="375"/>
      <c r="C22" s="82" t="s">
        <v>228</v>
      </c>
    </row>
    <row r="23" spans="2:3" ht="15" customHeight="1" x14ac:dyDescent="0.25">
      <c r="B23" s="373" t="s">
        <v>249</v>
      </c>
      <c r="C23" s="79" t="s">
        <v>14</v>
      </c>
    </row>
    <row r="24" spans="2:3" ht="25.5" x14ac:dyDescent="0.25">
      <c r="B24" s="374"/>
      <c r="C24" s="81" t="s">
        <v>228</v>
      </c>
    </row>
    <row r="25" spans="2:3" ht="15" customHeight="1" thickBot="1" x14ac:dyDescent="0.3">
      <c r="B25" s="375"/>
      <c r="C25" s="82" t="s">
        <v>233</v>
      </c>
    </row>
    <row r="26" spans="2:3" ht="36" customHeight="1" x14ac:dyDescent="0.25">
      <c r="B26" s="373" t="s">
        <v>250</v>
      </c>
      <c r="C26" s="81" t="s">
        <v>227</v>
      </c>
    </row>
    <row r="27" spans="2:3" ht="15.75" thickBot="1" x14ac:dyDescent="0.3">
      <c r="B27" s="375"/>
      <c r="C27" s="80" t="s">
        <v>248</v>
      </c>
    </row>
    <row r="28" spans="2:3" ht="36" customHeight="1" x14ac:dyDescent="0.25">
      <c r="B28" s="373" t="s">
        <v>251</v>
      </c>
      <c r="C28" s="79" t="s">
        <v>14</v>
      </c>
    </row>
    <row r="29" spans="2:3" x14ac:dyDescent="0.25">
      <c r="B29" s="374"/>
      <c r="C29" s="79" t="s">
        <v>247</v>
      </c>
    </row>
    <row r="30" spans="2:3" x14ac:dyDescent="0.25">
      <c r="B30" s="374"/>
      <c r="C30" s="81" t="s">
        <v>233</v>
      </c>
    </row>
    <row r="31" spans="2:3" x14ac:dyDescent="0.25">
      <c r="B31" s="374"/>
      <c r="C31" s="79" t="s">
        <v>31</v>
      </c>
    </row>
    <row r="32" spans="2:3" x14ac:dyDescent="0.25">
      <c r="B32" s="374"/>
      <c r="C32" s="79" t="s">
        <v>248</v>
      </c>
    </row>
    <row r="33" spans="2:3" ht="25.5" x14ac:dyDescent="0.25">
      <c r="B33" s="374"/>
      <c r="C33" s="81" t="s">
        <v>232</v>
      </c>
    </row>
    <row r="34" spans="2:3" x14ac:dyDescent="0.25">
      <c r="B34" s="374"/>
      <c r="C34" s="81" t="s">
        <v>234</v>
      </c>
    </row>
    <row r="35" spans="2:3" ht="15.75" thickBot="1" x14ac:dyDescent="0.3">
      <c r="B35" s="375"/>
      <c r="C35" s="80" t="s">
        <v>26</v>
      </c>
    </row>
    <row r="36" spans="2:3" x14ac:dyDescent="0.25">
      <c r="C36" s="84"/>
    </row>
  </sheetData>
  <mergeCells count="5">
    <mergeCell ref="B17:B19"/>
    <mergeCell ref="B20:B22"/>
    <mergeCell ref="B23:B25"/>
    <mergeCell ref="B26:B27"/>
    <mergeCell ref="B28:B3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workbookViewId="0">
      <selection activeCell="C11" sqref="C11"/>
    </sheetView>
  </sheetViews>
  <sheetFormatPr baseColWidth="10" defaultRowHeight="15" x14ac:dyDescent="0.25"/>
  <cols>
    <col min="2" max="6" width="15.7109375" customWidth="1"/>
  </cols>
  <sheetData>
    <row r="1" spans="1:6" x14ac:dyDescent="0.25">
      <c r="B1" t="s">
        <v>159</v>
      </c>
      <c r="C1" t="s">
        <v>160</v>
      </c>
      <c r="D1" t="s">
        <v>161</v>
      </c>
      <c r="E1" t="s">
        <v>162</v>
      </c>
      <c r="F1" t="s">
        <v>163</v>
      </c>
    </row>
    <row r="2" spans="1:6" ht="24" x14ac:dyDescent="0.25">
      <c r="A2" s="88" t="s">
        <v>159</v>
      </c>
      <c r="B2" s="86" t="s">
        <v>174</v>
      </c>
      <c r="C2" s="86" t="s">
        <v>178</v>
      </c>
      <c r="D2" s="86" t="s">
        <v>181</v>
      </c>
      <c r="E2" s="86" t="s">
        <v>185</v>
      </c>
      <c r="F2" s="86" t="s">
        <v>188</v>
      </c>
    </row>
    <row r="3" spans="1:6" ht="60" x14ac:dyDescent="0.25">
      <c r="A3" s="88" t="s">
        <v>191</v>
      </c>
      <c r="B3" s="86" t="s">
        <v>175</v>
      </c>
      <c r="C3" s="86" t="s">
        <v>179</v>
      </c>
      <c r="D3" s="86" t="s">
        <v>182</v>
      </c>
      <c r="E3" s="86" t="s">
        <v>186</v>
      </c>
      <c r="F3" s="86" t="s">
        <v>189</v>
      </c>
    </row>
    <row r="4" spans="1:6" ht="48" x14ac:dyDescent="0.25">
      <c r="A4" s="88" t="s">
        <v>161</v>
      </c>
      <c r="B4" s="86" t="s">
        <v>176</v>
      </c>
      <c r="C4" s="86" t="s">
        <v>180</v>
      </c>
      <c r="D4" s="86" t="s">
        <v>183</v>
      </c>
      <c r="E4" s="86" t="s">
        <v>187</v>
      </c>
      <c r="F4" s="86" t="s">
        <v>190</v>
      </c>
    </row>
    <row r="5" spans="1:6" ht="36" x14ac:dyDescent="0.25">
      <c r="A5" s="88" t="s">
        <v>162</v>
      </c>
      <c r="B5" s="86" t="s">
        <v>177</v>
      </c>
      <c r="C5" s="83"/>
      <c r="D5" s="86" t="s">
        <v>184</v>
      </c>
      <c r="E5" s="83"/>
      <c r="F5" s="83"/>
    </row>
    <row r="6" spans="1:6" x14ac:dyDescent="0.25">
      <c r="A6" s="88" t="s">
        <v>163</v>
      </c>
      <c r="B6" s="83"/>
      <c r="C6" s="83"/>
      <c r="D6" s="83"/>
      <c r="E6" s="83"/>
      <c r="F6" s="83"/>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zoomScale="80" zoomScaleNormal="80" workbookViewId="0">
      <pane xSplit="2" ySplit="7" topLeftCell="I8" activePane="bottomRight" state="frozen"/>
      <selection sqref="A1:A4"/>
      <selection pane="topRight" sqref="A1:A4"/>
      <selection pane="bottomLeft" sqref="A1:A4"/>
      <selection pane="bottomRight" activeCell="O7" sqref="O7"/>
    </sheetView>
  </sheetViews>
  <sheetFormatPr baseColWidth="10" defaultRowHeight="15" x14ac:dyDescent="0.25"/>
  <cols>
    <col min="1" max="1" width="6.5703125" customWidth="1"/>
    <col min="2" max="2" width="63" customWidth="1"/>
    <col min="3" max="12" width="15.5703125" customWidth="1"/>
    <col min="13" max="13" width="16.140625" style="58" customWidth="1"/>
    <col min="14" max="16" width="15.5703125" customWidth="1"/>
    <col min="17" max="17" width="15.7109375" customWidth="1"/>
  </cols>
  <sheetData>
    <row r="1" spans="1:17" ht="15.75" thickBot="1" x14ac:dyDescent="0.3"/>
    <row r="2" spans="1:17" ht="55.5" customHeight="1" thickBot="1" x14ac:dyDescent="0.3">
      <c r="A2" s="376" t="s">
        <v>109</v>
      </c>
      <c r="B2" s="377"/>
      <c r="C2" s="377"/>
      <c r="D2" s="377"/>
      <c r="E2" s="377"/>
      <c r="F2" s="377"/>
      <c r="G2" s="377"/>
      <c r="H2" s="377"/>
      <c r="I2" s="377"/>
      <c r="J2" s="377"/>
      <c r="K2" s="377"/>
      <c r="L2" s="377"/>
      <c r="M2" s="377"/>
      <c r="N2" s="377"/>
      <c r="O2" s="377"/>
      <c r="P2" s="377"/>
      <c r="Q2" s="378"/>
    </row>
    <row r="3" spans="1:17" ht="15.75" thickBot="1" x14ac:dyDescent="0.3"/>
    <row r="4" spans="1:17" x14ac:dyDescent="0.25">
      <c r="B4" s="75" t="s">
        <v>95</v>
      </c>
      <c r="C4" s="42">
        <f>COUNTIF(C8:C26,"SI")</f>
        <v>9</v>
      </c>
      <c r="D4" s="43">
        <f>COUNTIF(D8:D26,"SI")</f>
        <v>7</v>
      </c>
      <c r="E4" s="43">
        <f t="shared" ref="E4:P4" si="0">COUNTIF(E8:E26,"SI")</f>
        <v>7</v>
      </c>
      <c r="F4" s="43">
        <f t="shared" si="0"/>
        <v>8</v>
      </c>
      <c r="G4" s="43">
        <f t="shared" si="0"/>
        <v>11</v>
      </c>
      <c r="H4" s="43">
        <f t="shared" si="0"/>
        <v>10</v>
      </c>
      <c r="I4" s="43">
        <f t="shared" si="0"/>
        <v>10</v>
      </c>
      <c r="J4" s="43">
        <f t="shared" si="0"/>
        <v>11</v>
      </c>
      <c r="K4" s="43">
        <f t="shared" si="0"/>
        <v>10</v>
      </c>
      <c r="L4" s="43">
        <f t="shared" si="0"/>
        <v>11</v>
      </c>
      <c r="M4" s="59">
        <f t="shared" si="0"/>
        <v>16</v>
      </c>
      <c r="N4" s="43">
        <f t="shared" si="0"/>
        <v>11</v>
      </c>
      <c r="O4" s="43">
        <f t="shared" si="0"/>
        <v>12</v>
      </c>
      <c r="P4" s="43">
        <f t="shared" si="0"/>
        <v>12</v>
      </c>
      <c r="Q4" s="37">
        <f>COUNTIF(Q8:Q26,"SI")</f>
        <v>10</v>
      </c>
    </row>
    <row r="5" spans="1:17" ht="15.75" thickBot="1" x14ac:dyDescent="0.3">
      <c r="B5" s="76" t="s">
        <v>8</v>
      </c>
      <c r="C5" s="44" t="str">
        <f>IF(C4=0,"-",IF(C4&lt;=5,"Moderado",IF(C4&lt;=11,"Mayor",IF(C4&lt;=19,"Catastrófico"))))</f>
        <v>Mayor</v>
      </c>
      <c r="D5" s="45" t="str">
        <f>IF(D4=0,"-",IF(D4&lt;=5,"Moderado",IF(D4&lt;=11,"Mayor",IF(D4&lt;=19,"Catastrófico"))))</f>
        <v>Mayor</v>
      </c>
      <c r="E5" s="45" t="str">
        <f t="shared" ref="E5:P5" si="1">IF(E4=0,"-",IF(E4&lt;=5,"Moderado",IF(E4&lt;=11,"Mayor",IF(E4&lt;=19,"Catastrófico"))))</f>
        <v>Mayor</v>
      </c>
      <c r="F5" s="45" t="str">
        <f t="shared" si="1"/>
        <v>Mayor</v>
      </c>
      <c r="G5" s="45" t="str">
        <f t="shared" si="1"/>
        <v>Mayor</v>
      </c>
      <c r="H5" s="45" t="str">
        <f t="shared" si="1"/>
        <v>Mayor</v>
      </c>
      <c r="I5" s="45" t="str">
        <f t="shared" si="1"/>
        <v>Mayor</v>
      </c>
      <c r="J5" s="45" t="str">
        <f t="shared" si="1"/>
        <v>Mayor</v>
      </c>
      <c r="K5" s="45" t="str">
        <f t="shared" si="1"/>
        <v>Mayor</v>
      </c>
      <c r="L5" s="45" t="str">
        <f t="shared" si="1"/>
        <v>Mayor</v>
      </c>
      <c r="M5" s="60" t="str">
        <f t="shared" si="1"/>
        <v>Catastrófico</v>
      </c>
      <c r="N5" s="45" t="str">
        <f t="shared" si="1"/>
        <v>Mayor</v>
      </c>
      <c r="O5" s="45" t="str">
        <f t="shared" si="1"/>
        <v>Catastrófico</v>
      </c>
      <c r="P5" s="45" t="str">
        <f t="shared" si="1"/>
        <v>Catastrófico</v>
      </c>
      <c r="Q5" s="38" t="str">
        <f>IF(Q4=0,"-",IF(Q4&lt;=5,"Moderado",IF(Q4&lt;=11,"Mayor",IF(Q4&lt;=19,"Catastrófico"))))</f>
        <v>Mayor</v>
      </c>
    </row>
    <row r="6" spans="1:17" ht="15.75" thickBot="1" x14ac:dyDescent="0.3">
      <c r="C6" s="36"/>
      <c r="D6" s="36"/>
      <c r="Q6" s="62"/>
    </row>
    <row r="7" spans="1:17" ht="22.5" customHeight="1" thickBot="1" x14ac:dyDescent="0.3">
      <c r="A7" s="57"/>
      <c r="B7" s="57"/>
      <c r="C7" s="46" t="s">
        <v>118</v>
      </c>
      <c r="D7" s="47" t="s">
        <v>132</v>
      </c>
      <c r="E7" s="47" t="s">
        <v>119</v>
      </c>
      <c r="F7" s="47" t="s">
        <v>120</v>
      </c>
      <c r="G7" s="47" t="s">
        <v>121</v>
      </c>
      <c r="H7" s="47" t="s">
        <v>122</v>
      </c>
      <c r="I7" s="47" t="s">
        <v>123</v>
      </c>
      <c r="J7" s="47" t="s">
        <v>129</v>
      </c>
      <c r="K7" s="47" t="s">
        <v>130</v>
      </c>
      <c r="L7" s="47" t="s">
        <v>131</v>
      </c>
      <c r="M7" s="61" t="s">
        <v>133</v>
      </c>
      <c r="N7" s="47" t="s">
        <v>124</v>
      </c>
      <c r="O7" s="47" t="s">
        <v>125</v>
      </c>
      <c r="P7" s="47" t="s">
        <v>126</v>
      </c>
      <c r="Q7" s="48" t="s">
        <v>127</v>
      </c>
    </row>
    <row r="8" spans="1:17" x14ac:dyDescent="0.25">
      <c r="A8" s="68">
        <v>1</v>
      </c>
      <c r="B8" s="71" t="s">
        <v>77</v>
      </c>
      <c r="C8" s="63" t="s">
        <v>16</v>
      </c>
      <c r="D8" s="64" t="s">
        <v>16</v>
      </c>
      <c r="E8" s="65" t="s">
        <v>16</v>
      </c>
      <c r="F8" s="65" t="s">
        <v>16</v>
      </c>
      <c r="G8" s="65" t="s">
        <v>16</v>
      </c>
      <c r="H8" s="65" t="s">
        <v>16</v>
      </c>
      <c r="I8" s="64" t="s">
        <v>16</v>
      </c>
      <c r="J8" s="65" t="s">
        <v>16</v>
      </c>
      <c r="K8" s="65" t="s">
        <v>16</v>
      </c>
      <c r="L8" s="66" t="s">
        <v>16</v>
      </c>
      <c r="M8" s="67" t="s">
        <v>16</v>
      </c>
      <c r="N8" s="67" t="s">
        <v>16</v>
      </c>
      <c r="O8" s="67" t="s">
        <v>16</v>
      </c>
      <c r="P8" s="65" t="s">
        <v>16</v>
      </c>
      <c r="Q8" s="74" t="s">
        <v>16</v>
      </c>
    </row>
    <row r="9" spans="1:17" x14ac:dyDescent="0.25">
      <c r="A9" s="69">
        <v>2</v>
      </c>
      <c r="B9" s="72" t="s">
        <v>78</v>
      </c>
      <c r="C9" s="49" t="s">
        <v>16</v>
      </c>
      <c r="D9" s="40" t="s">
        <v>21</v>
      </c>
      <c r="E9" s="51" t="s">
        <v>16</v>
      </c>
      <c r="F9" s="51" t="s">
        <v>16</v>
      </c>
      <c r="G9" s="51" t="s">
        <v>16</v>
      </c>
      <c r="H9" s="51" t="s">
        <v>16</v>
      </c>
      <c r="I9" s="40" t="s">
        <v>16</v>
      </c>
      <c r="J9" s="51" t="s">
        <v>16</v>
      </c>
      <c r="K9" s="51" t="s">
        <v>16</v>
      </c>
      <c r="L9" s="55" t="s">
        <v>16</v>
      </c>
      <c r="M9" s="39" t="s">
        <v>16</v>
      </c>
      <c r="N9" s="39" t="s">
        <v>16</v>
      </c>
      <c r="O9" s="39" t="s">
        <v>16</v>
      </c>
      <c r="P9" s="51" t="s">
        <v>16</v>
      </c>
      <c r="Q9" s="53" t="s">
        <v>16</v>
      </c>
    </row>
    <row r="10" spans="1:17" x14ac:dyDescent="0.25">
      <c r="A10" s="69">
        <v>3</v>
      </c>
      <c r="B10" s="72" t="s">
        <v>79</v>
      </c>
      <c r="C10" s="49" t="s">
        <v>21</v>
      </c>
      <c r="D10" s="40" t="s">
        <v>16</v>
      </c>
      <c r="E10" s="51" t="s">
        <v>21</v>
      </c>
      <c r="F10" s="51" t="s">
        <v>16</v>
      </c>
      <c r="G10" s="51" t="s">
        <v>16</v>
      </c>
      <c r="H10" s="51" t="s">
        <v>128</v>
      </c>
      <c r="I10" s="40" t="s">
        <v>128</v>
      </c>
      <c r="J10" s="51" t="s">
        <v>16</v>
      </c>
      <c r="K10" s="51" t="s">
        <v>16</v>
      </c>
      <c r="L10" s="55" t="s">
        <v>21</v>
      </c>
      <c r="M10" s="39" t="s">
        <v>16</v>
      </c>
      <c r="N10" s="39" t="s">
        <v>16</v>
      </c>
      <c r="O10" s="39" t="s">
        <v>16</v>
      </c>
      <c r="P10" s="51" t="s">
        <v>16</v>
      </c>
      <c r="Q10" s="53" t="s">
        <v>21</v>
      </c>
    </row>
    <row r="11" spans="1:17" ht="25.5" x14ac:dyDescent="0.25">
      <c r="A11" s="69">
        <v>4</v>
      </c>
      <c r="B11" s="72" t="s">
        <v>80</v>
      </c>
      <c r="C11" s="49" t="s">
        <v>21</v>
      </c>
      <c r="D11" s="40" t="s">
        <v>21</v>
      </c>
      <c r="E11" s="51" t="s">
        <v>21</v>
      </c>
      <c r="F11" s="51" t="s">
        <v>21</v>
      </c>
      <c r="G11" s="51" t="s">
        <v>16</v>
      </c>
      <c r="H11" s="51" t="s">
        <v>21</v>
      </c>
      <c r="I11" s="40" t="s">
        <v>21</v>
      </c>
      <c r="J11" s="51" t="s">
        <v>21</v>
      </c>
      <c r="K11" s="51" t="s">
        <v>21</v>
      </c>
      <c r="L11" s="55" t="s">
        <v>21</v>
      </c>
      <c r="M11" s="39" t="s">
        <v>21</v>
      </c>
      <c r="N11" s="39" t="s">
        <v>21</v>
      </c>
      <c r="O11" s="39" t="s">
        <v>21</v>
      </c>
      <c r="P11" s="51" t="s">
        <v>21</v>
      </c>
      <c r="Q11" s="53" t="s">
        <v>21</v>
      </c>
    </row>
    <row r="12" spans="1:17" x14ac:dyDescent="0.25">
      <c r="A12" s="69">
        <v>5</v>
      </c>
      <c r="B12" s="72" t="s">
        <v>81</v>
      </c>
      <c r="C12" s="49" t="s">
        <v>16</v>
      </c>
      <c r="D12" s="40" t="s">
        <v>16</v>
      </c>
      <c r="E12" s="51" t="s">
        <v>16</v>
      </c>
      <c r="F12" s="51" t="s">
        <v>16</v>
      </c>
      <c r="G12" s="51" t="s">
        <v>16</v>
      </c>
      <c r="H12" s="51" t="s">
        <v>16</v>
      </c>
      <c r="I12" s="40" t="s">
        <v>16</v>
      </c>
      <c r="J12" s="51" t="s">
        <v>21</v>
      </c>
      <c r="K12" s="51" t="s">
        <v>16</v>
      </c>
      <c r="L12" s="55" t="s">
        <v>16</v>
      </c>
      <c r="M12" s="39" t="s">
        <v>16</v>
      </c>
      <c r="N12" s="39" t="s">
        <v>16</v>
      </c>
      <c r="O12" s="39" t="s">
        <v>16</v>
      </c>
      <c r="P12" s="51" t="s">
        <v>16</v>
      </c>
      <c r="Q12" s="53" t="s">
        <v>16</v>
      </c>
    </row>
    <row r="13" spans="1:17" x14ac:dyDescent="0.25">
      <c r="A13" s="69">
        <v>6</v>
      </c>
      <c r="B13" s="72" t="s">
        <v>82</v>
      </c>
      <c r="C13" s="49" t="s">
        <v>21</v>
      </c>
      <c r="D13" s="40" t="s">
        <v>21</v>
      </c>
      <c r="E13" s="51" t="s">
        <v>21</v>
      </c>
      <c r="F13" s="51" t="s">
        <v>16</v>
      </c>
      <c r="G13" s="51" t="s">
        <v>16</v>
      </c>
      <c r="H13" s="51" t="s">
        <v>16</v>
      </c>
      <c r="I13" s="40" t="s">
        <v>16</v>
      </c>
      <c r="J13" s="51" t="s">
        <v>16</v>
      </c>
      <c r="K13" s="51" t="s">
        <v>16</v>
      </c>
      <c r="L13" s="55" t="s">
        <v>16</v>
      </c>
      <c r="M13" s="39" t="s">
        <v>16</v>
      </c>
      <c r="N13" s="39" t="s">
        <v>16</v>
      </c>
      <c r="O13" s="39" t="s">
        <v>16</v>
      </c>
      <c r="P13" s="51" t="s">
        <v>16</v>
      </c>
      <c r="Q13" s="53" t="s">
        <v>16</v>
      </c>
    </row>
    <row r="14" spans="1:17" x14ac:dyDescent="0.25">
      <c r="A14" s="69">
        <v>7</v>
      </c>
      <c r="B14" s="72" t="s">
        <v>83</v>
      </c>
      <c r="C14" s="49" t="s">
        <v>21</v>
      </c>
      <c r="D14" s="40" t="s">
        <v>21</v>
      </c>
      <c r="E14" s="51" t="s">
        <v>16</v>
      </c>
      <c r="F14" s="51" t="s">
        <v>21</v>
      </c>
      <c r="G14" s="51" t="s">
        <v>16</v>
      </c>
      <c r="H14" s="51" t="s">
        <v>16</v>
      </c>
      <c r="I14" s="40" t="s">
        <v>16</v>
      </c>
      <c r="J14" s="51" t="s">
        <v>16</v>
      </c>
      <c r="K14" s="51" t="s">
        <v>21</v>
      </c>
      <c r="L14" s="55" t="s">
        <v>16</v>
      </c>
      <c r="M14" s="39" t="s">
        <v>16</v>
      </c>
      <c r="N14" s="39" t="s">
        <v>16</v>
      </c>
      <c r="O14" s="39" t="s">
        <v>16</v>
      </c>
      <c r="P14" s="51" t="s">
        <v>16</v>
      </c>
      <c r="Q14" s="53" t="s">
        <v>16</v>
      </c>
    </row>
    <row r="15" spans="1:17" ht="26.25" customHeight="1" x14ac:dyDescent="0.25">
      <c r="A15" s="69">
        <v>8</v>
      </c>
      <c r="B15" s="72" t="s">
        <v>96</v>
      </c>
      <c r="C15" s="49" t="s">
        <v>21</v>
      </c>
      <c r="D15" s="40" t="s">
        <v>21</v>
      </c>
      <c r="E15" s="51" t="s">
        <v>21</v>
      </c>
      <c r="F15" s="51" t="s">
        <v>21</v>
      </c>
      <c r="G15" s="51" t="s">
        <v>21</v>
      </c>
      <c r="H15" s="51" t="s">
        <v>21</v>
      </c>
      <c r="I15" s="40" t="s">
        <v>21</v>
      </c>
      <c r="J15" s="51" t="s">
        <v>21</v>
      </c>
      <c r="K15" s="51" t="s">
        <v>21</v>
      </c>
      <c r="L15" s="55" t="s">
        <v>21</v>
      </c>
      <c r="M15" s="39" t="s">
        <v>16</v>
      </c>
      <c r="N15" s="39" t="s">
        <v>21</v>
      </c>
      <c r="O15" s="39" t="s">
        <v>21</v>
      </c>
      <c r="P15" s="51" t="s">
        <v>21</v>
      </c>
      <c r="Q15" s="53" t="s">
        <v>21</v>
      </c>
    </row>
    <row r="16" spans="1:17" x14ac:dyDescent="0.25">
      <c r="A16" s="69">
        <v>9</v>
      </c>
      <c r="B16" s="72" t="s">
        <v>84</v>
      </c>
      <c r="C16" s="49" t="s">
        <v>16</v>
      </c>
      <c r="D16" s="40" t="s">
        <v>21</v>
      </c>
      <c r="E16" s="51" t="s">
        <v>21</v>
      </c>
      <c r="F16" s="51" t="s">
        <v>21</v>
      </c>
      <c r="G16" s="51" t="s">
        <v>21</v>
      </c>
      <c r="H16" s="51" t="s">
        <v>21</v>
      </c>
      <c r="I16" s="40" t="s">
        <v>21</v>
      </c>
      <c r="J16" s="51" t="s">
        <v>16</v>
      </c>
      <c r="K16" s="51" t="s">
        <v>21</v>
      </c>
      <c r="L16" s="55" t="s">
        <v>16</v>
      </c>
      <c r="M16" s="39" t="s">
        <v>16</v>
      </c>
      <c r="N16" s="39" t="s">
        <v>21</v>
      </c>
      <c r="O16" s="39" t="s">
        <v>16</v>
      </c>
      <c r="P16" s="51" t="s">
        <v>16</v>
      </c>
      <c r="Q16" s="53" t="s">
        <v>21</v>
      </c>
    </row>
    <row r="17" spans="1:17" ht="25.5" x14ac:dyDescent="0.25">
      <c r="A17" s="69">
        <v>10</v>
      </c>
      <c r="B17" s="72" t="s">
        <v>85</v>
      </c>
      <c r="C17" s="49" t="s">
        <v>16</v>
      </c>
      <c r="D17" s="40" t="s">
        <v>16</v>
      </c>
      <c r="E17" s="51" t="s">
        <v>16</v>
      </c>
      <c r="F17" s="51" t="s">
        <v>16</v>
      </c>
      <c r="G17" s="51" t="s">
        <v>16</v>
      </c>
      <c r="H17" s="51" t="s">
        <v>16</v>
      </c>
      <c r="I17" s="40" t="s">
        <v>16</v>
      </c>
      <c r="J17" s="51" t="s">
        <v>16</v>
      </c>
      <c r="K17" s="51" t="s">
        <v>16</v>
      </c>
      <c r="L17" s="55" t="s">
        <v>16</v>
      </c>
      <c r="M17" s="39" t="s">
        <v>16</v>
      </c>
      <c r="N17" s="39" t="s">
        <v>16</v>
      </c>
      <c r="O17" s="39" t="s">
        <v>16</v>
      </c>
      <c r="P17" s="51" t="s">
        <v>16</v>
      </c>
      <c r="Q17" s="53" t="s">
        <v>16</v>
      </c>
    </row>
    <row r="18" spans="1:17" x14ac:dyDescent="0.25">
      <c r="A18" s="69">
        <v>11</v>
      </c>
      <c r="B18" s="72" t="s">
        <v>86</v>
      </c>
      <c r="C18" s="49" t="s">
        <v>16</v>
      </c>
      <c r="D18" s="40" t="s">
        <v>16</v>
      </c>
      <c r="E18" s="51" t="s">
        <v>16</v>
      </c>
      <c r="F18" s="51" t="s">
        <v>16</v>
      </c>
      <c r="G18" s="51" t="s">
        <v>21</v>
      </c>
      <c r="H18" s="51" t="s">
        <v>16</v>
      </c>
      <c r="I18" s="40" t="s">
        <v>16</v>
      </c>
      <c r="J18" s="51" t="s">
        <v>16</v>
      </c>
      <c r="K18" s="51" t="s">
        <v>16</v>
      </c>
      <c r="L18" s="55" t="s">
        <v>16</v>
      </c>
      <c r="M18" s="39" t="s">
        <v>16</v>
      </c>
      <c r="N18" s="39" t="s">
        <v>16</v>
      </c>
      <c r="O18" s="39" t="s">
        <v>16</v>
      </c>
      <c r="P18" s="51" t="s">
        <v>16</v>
      </c>
      <c r="Q18" s="53" t="s">
        <v>16</v>
      </c>
    </row>
    <row r="19" spans="1:17" x14ac:dyDescent="0.25">
      <c r="A19" s="69">
        <v>12</v>
      </c>
      <c r="B19" s="72" t="s">
        <v>87</v>
      </c>
      <c r="C19" s="49" t="s">
        <v>16</v>
      </c>
      <c r="D19" s="40" t="s">
        <v>16</v>
      </c>
      <c r="E19" s="51" t="s">
        <v>16</v>
      </c>
      <c r="F19" s="51" t="s">
        <v>16</v>
      </c>
      <c r="G19" s="51" t="s">
        <v>16</v>
      </c>
      <c r="H19" s="51" t="s">
        <v>16</v>
      </c>
      <c r="I19" s="40" t="s">
        <v>16</v>
      </c>
      <c r="J19" s="51" t="s">
        <v>16</v>
      </c>
      <c r="K19" s="51" t="s">
        <v>16</v>
      </c>
      <c r="L19" s="55" t="s">
        <v>16</v>
      </c>
      <c r="M19" s="39" t="s">
        <v>16</v>
      </c>
      <c r="N19" s="39" t="s">
        <v>16</v>
      </c>
      <c r="O19" s="39" t="s">
        <v>16</v>
      </c>
      <c r="P19" s="51" t="s">
        <v>16</v>
      </c>
      <c r="Q19" s="53" t="s">
        <v>16</v>
      </c>
    </row>
    <row r="20" spans="1:17" x14ac:dyDescent="0.25">
      <c r="A20" s="69">
        <v>13</v>
      </c>
      <c r="B20" s="72" t="s">
        <v>88</v>
      </c>
      <c r="C20" s="49" t="s">
        <v>16</v>
      </c>
      <c r="D20" s="40" t="s">
        <v>21</v>
      </c>
      <c r="E20" s="51" t="s">
        <v>21</v>
      </c>
      <c r="F20" s="51" t="s">
        <v>21</v>
      </c>
      <c r="G20" s="51" t="s">
        <v>16</v>
      </c>
      <c r="H20" s="51" t="s">
        <v>16</v>
      </c>
      <c r="I20" s="40" t="s">
        <v>16</v>
      </c>
      <c r="J20" s="51" t="s">
        <v>16</v>
      </c>
      <c r="K20" s="51" t="s">
        <v>16</v>
      </c>
      <c r="L20" s="55" t="s">
        <v>16</v>
      </c>
      <c r="M20" s="39" t="s">
        <v>16</v>
      </c>
      <c r="N20" s="39" t="s">
        <v>16</v>
      </c>
      <c r="O20" s="39" t="s">
        <v>16</v>
      </c>
      <c r="P20" s="51" t="s">
        <v>16</v>
      </c>
      <c r="Q20" s="53" t="s">
        <v>16</v>
      </c>
    </row>
    <row r="21" spans="1:17" x14ac:dyDescent="0.25">
      <c r="A21" s="69">
        <v>14</v>
      </c>
      <c r="B21" s="72" t="s">
        <v>89</v>
      </c>
      <c r="C21" s="49" t="s">
        <v>21</v>
      </c>
      <c r="D21" s="40" t="s">
        <v>16</v>
      </c>
      <c r="E21" s="51" t="s">
        <v>21</v>
      </c>
      <c r="F21" s="51" t="s">
        <v>21</v>
      </c>
      <c r="G21" s="51" t="s">
        <v>16</v>
      </c>
      <c r="H21" s="51" t="s">
        <v>16</v>
      </c>
      <c r="I21" s="40" t="s">
        <v>16</v>
      </c>
      <c r="J21" s="51" t="s">
        <v>16</v>
      </c>
      <c r="K21" s="51" t="s">
        <v>16</v>
      </c>
      <c r="L21" s="55" t="s">
        <v>16</v>
      </c>
      <c r="M21" s="39" t="s">
        <v>16</v>
      </c>
      <c r="N21" s="39" t="s">
        <v>16</v>
      </c>
      <c r="O21" s="39" t="s">
        <v>16</v>
      </c>
      <c r="P21" s="51" t="s">
        <v>16</v>
      </c>
      <c r="Q21" s="53" t="s">
        <v>16</v>
      </c>
    </row>
    <row r="22" spans="1:17" x14ac:dyDescent="0.25">
      <c r="A22" s="69">
        <v>15</v>
      </c>
      <c r="B22" s="72" t="s">
        <v>90</v>
      </c>
      <c r="C22" s="49" t="s">
        <v>16</v>
      </c>
      <c r="D22" s="40" t="s">
        <v>21</v>
      </c>
      <c r="E22" s="51" t="s">
        <v>21</v>
      </c>
      <c r="F22" s="51" t="s">
        <v>21</v>
      </c>
      <c r="G22" s="51" t="s">
        <v>21</v>
      </c>
      <c r="H22" s="51" t="s">
        <v>21</v>
      </c>
      <c r="I22" s="40" t="s">
        <v>21</v>
      </c>
      <c r="J22" s="51" t="s">
        <v>21</v>
      </c>
      <c r="K22" s="51" t="s">
        <v>21</v>
      </c>
      <c r="L22" s="55" t="s">
        <v>21</v>
      </c>
      <c r="M22" s="39" t="s">
        <v>16</v>
      </c>
      <c r="N22" s="39" t="s">
        <v>21</v>
      </c>
      <c r="O22" s="39" t="s">
        <v>21</v>
      </c>
      <c r="P22" s="51" t="s">
        <v>21</v>
      </c>
      <c r="Q22" s="53" t="s">
        <v>21</v>
      </c>
    </row>
    <row r="23" spans="1:17" x14ac:dyDescent="0.25">
      <c r="A23" s="69">
        <v>16</v>
      </c>
      <c r="B23" s="72" t="s">
        <v>91</v>
      </c>
      <c r="C23" s="49" t="s">
        <v>21</v>
      </c>
      <c r="D23" s="40" t="s">
        <v>21</v>
      </c>
      <c r="E23" s="51" t="s">
        <v>21</v>
      </c>
      <c r="F23" s="51" t="s">
        <v>21</v>
      </c>
      <c r="G23" s="51" t="s">
        <v>21</v>
      </c>
      <c r="H23" s="51" t="s">
        <v>21</v>
      </c>
      <c r="I23" s="40" t="s">
        <v>21</v>
      </c>
      <c r="J23" s="51" t="s">
        <v>21</v>
      </c>
      <c r="K23" s="51" t="s">
        <v>21</v>
      </c>
      <c r="L23" s="55" t="s">
        <v>21</v>
      </c>
      <c r="M23" s="39" t="s">
        <v>21</v>
      </c>
      <c r="N23" s="39" t="s">
        <v>21</v>
      </c>
      <c r="O23" s="39" t="s">
        <v>21</v>
      </c>
      <c r="P23" s="51" t="s">
        <v>21</v>
      </c>
      <c r="Q23" s="53" t="s">
        <v>21</v>
      </c>
    </row>
    <row r="24" spans="1:17" x14ac:dyDescent="0.25">
      <c r="A24" s="69">
        <v>17</v>
      </c>
      <c r="B24" s="72" t="s">
        <v>92</v>
      </c>
      <c r="C24" s="49" t="s">
        <v>21</v>
      </c>
      <c r="D24" s="40" t="s">
        <v>21</v>
      </c>
      <c r="E24" s="51" t="s">
        <v>21</v>
      </c>
      <c r="F24" s="51" t="s">
        <v>21</v>
      </c>
      <c r="G24" s="51" t="s">
        <v>21</v>
      </c>
      <c r="H24" s="51" t="s">
        <v>21</v>
      </c>
      <c r="I24" s="40" t="s">
        <v>21</v>
      </c>
      <c r="J24" s="51" t="s">
        <v>21</v>
      </c>
      <c r="K24" s="51" t="s">
        <v>21</v>
      </c>
      <c r="L24" s="55" t="s">
        <v>21</v>
      </c>
      <c r="M24" s="39" t="s">
        <v>16</v>
      </c>
      <c r="N24" s="39" t="s">
        <v>21</v>
      </c>
      <c r="O24" s="39" t="s">
        <v>21</v>
      </c>
      <c r="P24" s="51" t="s">
        <v>21</v>
      </c>
      <c r="Q24" s="53" t="s">
        <v>21</v>
      </c>
    </row>
    <row r="25" spans="1:17" x14ac:dyDescent="0.25">
      <c r="A25" s="69">
        <v>18</v>
      </c>
      <c r="B25" s="72" t="s">
        <v>93</v>
      </c>
      <c r="C25" s="49" t="s">
        <v>21</v>
      </c>
      <c r="D25" s="40" t="s">
        <v>21</v>
      </c>
      <c r="E25" s="51" t="s">
        <v>21</v>
      </c>
      <c r="F25" s="51" t="s">
        <v>21</v>
      </c>
      <c r="G25" s="51" t="s">
        <v>21</v>
      </c>
      <c r="H25" s="51" t="s">
        <v>21</v>
      </c>
      <c r="I25" s="40" t="s">
        <v>21</v>
      </c>
      <c r="J25" s="51" t="s">
        <v>21</v>
      </c>
      <c r="K25" s="51" t="s">
        <v>21</v>
      </c>
      <c r="L25" s="55" t="s">
        <v>21</v>
      </c>
      <c r="M25" s="39" t="s">
        <v>16</v>
      </c>
      <c r="N25" s="39" t="s">
        <v>21</v>
      </c>
      <c r="O25" s="39" t="s">
        <v>21</v>
      </c>
      <c r="P25" s="51" t="s">
        <v>21</v>
      </c>
      <c r="Q25" s="53" t="s">
        <v>21</v>
      </c>
    </row>
    <row r="26" spans="1:17" ht="15.75" thickBot="1" x14ac:dyDescent="0.3">
      <c r="A26" s="70">
        <v>19</v>
      </c>
      <c r="B26" s="73" t="s">
        <v>94</v>
      </c>
      <c r="C26" s="50" t="s">
        <v>21</v>
      </c>
      <c r="D26" s="52" t="s">
        <v>21</v>
      </c>
      <c r="E26" s="52" t="s">
        <v>21</v>
      </c>
      <c r="F26" s="52" t="s">
        <v>21</v>
      </c>
      <c r="G26" s="52" t="s">
        <v>21</v>
      </c>
      <c r="H26" s="52" t="s">
        <v>21</v>
      </c>
      <c r="I26" s="52" t="s">
        <v>21</v>
      </c>
      <c r="J26" s="52" t="s">
        <v>21</v>
      </c>
      <c r="K26" s="52" t="s">
        <v>21</v>
      </c>
      <c r="L26" s="56" t="s">
        <v>21</v>
      </c>
      <c r="M26" s="41" t="s">
        <v>21</v>
      </c>
      <c r="N26" s="41" t="s">
        <v>21</v>
      </c>
      <c r="O26" s="41" t="s">
        <v>21</v>
      </c>
      <c r="P26" s="52" t="s">
        <v>21</v>
      </c>
      <c r="Q26" s="54" t="s">
        <v>21</v>
      </c>
    </row>
  </sheetData>
  <mergeCells count="1">
    <mergeCell ref="A2:Q2"/>
  </mergeCells>
  <phoneticPr fontId="14" type="noConversion"/>
  <dataValidations count="2">
    <dataValidation type="list" allowBlank="1" showInputMessage="1" showErrorMessage="1" sqref="E8:E26 J8:K26 P8:Q26">
      <formula1>Si_No</formula1>
    </dataValidation>
    <dataValidation type="list" allowBlank="1" showErrorMessage="1" sqref="L8:L26">
      <formula1>Si_No</formula1>
    </dataValidation>
  </dataValidations>
  <printOptions horizontalCentered="1"/>
  <pageMargins left="0.27559055118110237" right="0.27559055118110237" top="0.33" bottom="0.74803149606299213" header="0.2" footer="0.31496062992125984"/>
  <pageSetup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24</vt:i4>
      </vt:variant>
    </vt:vector>
  </HeadingPairs>
  <TitlesOfParts>
    <vt:vector size="31" baseType="lpstr">
      <vt:lpstr>Matriz</vt:lpstr>
      <vt:lpstr>Hoja1</vt:lpstr>
      <vt:lpstr>Mapa</vt:lpstr>
      <vt:lpstr>Listas</vt:lpstr>
      <vt:lpstr>Análisis de O.E.</vt:lpstr>
      <vt:lpstr>Factor R.</vt:lpstr>
      <vt:lpstr>Anexo 1 - Impacto (RC)</vt:lpstr>
      <vt:lpstr>Ejecución</vt:lpstr>
      <vt:lpstr>Externos</vt:lpstr>
      <vt:lpstr>Frecuencia</vt:lpstr>
      <vt:lpstr>Impacto</vt:lpstr>
      <vt:lpstr>Infraestructura</vt:lpstr>
      <vt:lpstr>Macroprocesos</vt:lpstr>
      <vt:lpstr>P_1</vt:lpstr>
      <vt:lpstr>P_2</vt:lpstr>
      <vt:lpstr>P_3</vt:lpstr>
      <vt:lpstr>P_4</vt:lpstr>
      <vt:lpstr>P_5</vt:lpstr>
      <vt:lpstr>P_6</vt:lpstr>
      <vt:lpstr>P_7</vt:lpstr>
      <vt:lpstr>P_8</vt:lpstr>
      <vt:lpstr>P_9</vt:lpstr>
      <vt:lpstr>Proceso</vt:lpstr>
      <vt:lpstr>Procesos</vt:lpstr>
      <vt:lpstr>Si_No</vt:lpstr>
      <vt:lpstr>Talento_Humano</vt:lpstr>
      <vt:lpstr>Tecnología</vt:lpstr>
      <vt:lpstr>Tipo_Impacto</vt:lpstr>
      <vt:lpstr>Tipología</vt:lpstr>
      <vt:lpstr>Matriz!Títulos_a_imprimir</vt:lpstr>
      <vt:lpstr>Valor_Riesgo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Garcia Lopez</dc:creator>
  <cp:lastModifiedBy>Nestor Fernando Avella Avella</cp:lastModifiedBy>
  <cp:lastPrinted>2022-07-26T00:16:24Z</cp:lastPrinted>
  <dcterms:created xsi:type="dcterms:W3CDTF">2020-01-13T19:31:31Z</dcterms:created>
  <dcterms:modified xsi:type="dcterms:W3CDTF">2022-09-14T17:50:49Z</dcterms:modified>
</cp:coreProperties>
</file>