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JIZETH\Downloads\"/>
    </mc:Choice>
  </mc:AlternateContent>
  <xr:revisionPtr revIDLastSave="0" documentId="13_ncr:1_{99FA0441-ED9C-4DC8-A94D-4EE163793AC6}" xr6:coauthVersionLast="41" xr6:coauthVersionMax="47" xr10:uidLastSave="{00000000-0000-0000-0000-000000000000}"/>
  <bookViews>
    <workbookView xWindow="1536" yWindow="744" windowWidth="11412" windowHeight="12216" tabRatio="772" firstSheet="2" activeTab="2" xr2:uid="{00000000-000D-0000-FFFF-FFFF00000000}"/>
  </bookViews>
  <sheets>
    <sheet name="Mapa" sheetId="4" state="hidden" r:id="rId1"/>
    <sheet name="Listas" sheetId="3" state="hidden" r:id="rId2"/>
    <sheet name="Matriz" sheetId="1" r:id="rId3"/>
    <sheet name="Anexo 1 - Impacto (RC)" sheetId="7" r:id="rId4"/>
    <sheet name="Anexo 2 - Controles (Corrup)." sheetId="6" r:id="rId5"/>
  </sheets>
  <externalReferences>
    <externalReference r:id="rId6"/>
    <externalReference r:id="rId7"/>
    <externalReference r:id="rId8"/>
    <externalReference r:id="rId9"/>
    <externalReference r:id="rId10"/>
    <externalReference r:id="rId11"/>
    <externalReference r:id="rId12"/>
  </externalReferences>
  <definedNames>
    <definedName name="_xlnm._FilterDatabase" localSheetId="2" hidden="1">Matriz!$A$8:$AX$30</definedName>
    <definedName name="A">[1]Listas!$I$6:$I$7</definedName>
    <definedName name="B">[1]Listas!#REF!</definedName>
    <definedName name="Ejecución">Listas!$P$3:$P$6</definedName>
    <definedName name="evaluación">'Anexo 2 - Controles (Corrup).'!$E$19</definedName>
    <definedName name="Frecuencia">Listas!$E$3:$E$8</definedName>
    <definedName name="Impacto">Listas!$F$3:$F$8</definedName>
    <definedName name="MACROPROCESO">[1]Listas!$B$5:$B$9</definedName>
    <definedName name="Macroprocesos">Listas!$A$3:$A$7</definedName>
    <definedName name="P_1">Listas!$I$3:$I$5</definedName>
    <definedName name="P_2">Listas!$J$3:$J$5</definedName>
    <definedName name="P_3">Listas!$K$3:$K$5</definedName>
    <definedName name="P_4">Listas!$L$3:$L$5</definedName>
    <definedName name="P_5">Listas!$M$3:$M$5</definedName>
    <definedName name="P_6">Listas!$N$3:$N$5</definedName>
    <definedName name="P_7">Listas!$O$3:$O$6</definedName>
    <definedName name="P_8">Listas!$Q$3:$Q$5</definedName>
    <definedName name="P_9">Listas!$R$3:$R$6</definedName>
    <definedName name="Procesos">Listas!$B$3:$B$15</definedName>
    <definedName name="Si_No">Listas!$G$3:$G$5</definedName>
    <definedName name="TIPO">[1]Listas!#REF!</definedName>
    <definedName name="TIPO_">[1]Listas!$H$6:$H$8</definedName>
    <definedName name="Tipo_Impacto">Listas!$D$3:$D$12</definedName>
    <definedName name="Tipología">Listas!$C$3:$C$6</definedName>
    <definedName name="_xlnm.Print_Titles" localSheetId="2">Matriz!$1:$8</definedName>
    <definedName name="Valor_Riesgo">Listas!$H$3:$H$7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V13" i="1" l="1"/>
  <c r="AV10" i="1"/>
  <c r="AV11" i="1"/>
  <c r="AV16" i="1"/>
  <c r="AV17" i="1"/>
  <c r="AV18" i="1"/>
  <c r="AV19" i="1"/>
  <c r="AV20" i="1"/>
  <c r="AV21" i="1"/>
  <c r="AV23" i="1"/>
  <c r="AV26" i="1"/>
  <c r="AV27" i="1"/>
  <c r="AV28" i="1"/>
  <c r="AV29" i="1"/>
  <c r="AV30" i="1"/>
  <c r="AV9" i="1"/>
  <c r="AU10" i="1"/>
  <c r="AU11" i="1"/>
  <c r="AU12" i="1"/>
  <c r="AV12" i="1" s="1"/>
  <c r="AU13" i="1"/>
  <c r="AU14" i="1"/>
  <c r="AV14" i="1" s="1"/>
  <c r="AU15" i="1"/>
  <c r="AV15" i="1" s="1"/>
  <c r="AU16" i="1"/>
  <c r="AU17" i="1"/>
  <c r="AU18" i="1"/>
  <c r="AU19" i="1"/>
  <c r="AU20" i="1"/>
  <c r="AU21" i="1"/>
  <c r="AU23" i="1"/>
  <c r="AU24" i="1"/>
  <c r="AV24" i="1" s="1"/>
  <c r="AU25" i="1"/>
  <c r="AV25" i="1" s="1"/>
  <c r="AU26" i="1"/>
  <c r="AU27" i="1"/>
  <c r="AU28" i="1"/>
  <c r="AU29" i="1"/>
  <c r="AU30" i="1"/>
  <c r="AU9" i="1"/>
  <c r="AB255" i="6" l="1"/>
  <c r="T255" i="6"/>
  <c r="L255" i="6"/>
  <c r="F255" i="6"/>
  <c r="AB254" i="6"/>
  <c r="T254" i="6"/>
  <c r="L254" i="6"/>
  <c r="F254" i="6"/>
  <c r="AB253" i="6"/>
  <c r="T253" i="6"/>
  <c r="L253" i="6"/>
  <c r="F253" i="6"/>
  <c r="AB252" i="6"/>
  <c r="T252" i="6"/>
  <c r="L252" i="6"/>
  <c r="F252" i="6"/>
  <c r="AB251" i="6"/>
  <c r="T251" i="6"/>
  <c r="L251" i="6"/>
  <c r="F251" i="6"/>
  <c r="AB250" i="6"/>
  <c r="T250" i="6"/>
  <c r="S257" i="6" s="1"/>
  <c r="S258" i="6" s="1"/>
  <c r="L250" i="6"/>
  <c r="K257" i="6" s="1"/>
  <c r="K258" i="6" s="1"/>
  <c r="F250" i="6"/>
  <c r="AB249" i="6"/>
  <c r="AA257" i="6" s="1"/>
  <c r="AA258" i="6" s="1"/>
  <c r="T249" i="6"/>
  <c r="L249" i="6"/>
  <c r="F249" i="6"/>
  <c r="E257" i="6" l="1"/>
  <c r="E258" i="6" s="1"/>
  <c r="L12" i="1"/>
  <c r="N12" i="1"/>
  <c r="O12" i="1" l="1"/>
  <c r="P12" i="1" s="1"/>
  <c r="L169" i="6" l="1"/>
  <c r="F169" i="6"/>
  <c r="L168" i="6"/>
  <c r="F168" i="6"/>
  <c r="L167" i="6"/>
  <c r="F167" i="6"/>
  <c r="L166" i="6"/>
  <c r="F166" i="6"/>
  <c r="L165" i="6"/>
  <c r="F165" i="6"/>
  <c r="L164" i="6"/>
  <c r="F164" i="6"/>
  <c r="L163" i="6"/>
  <c r="F163" i="6"/>
  <c r="R22" i="1"/>
  <c r="V22" i="1" s="1"/>
  <c r="R21" i="1"/>
  <c r="T21" i="1" s="1"/>
  <c r="U21" i="1" s="1"/>
  <c r="N21" i="1"/>
  <c r="L21" i="1"/>
  <c r="V21" i="1" l="1"/>
  <c r="E171" i="6"/>
  <c r="E172" i="6" s="1"/>
  <c r="K171" i="6"/>
  <c r="K172" i="6" s="1"/>
  <c r="O21" i="1"/>
  <c r="P21" i="1" s="1"/>
  <c r="T22" i="1"/>
  <c r="U22" i="1" s="1"/>
  <c r="X21" i="1" s="1"/>
  <c r="Y21" i="1" s="1"/>
  <c r="AC21" i="1" l="1"/>
  <c r="AF21" i="1" s="1"/>
  <c r="AG21" i="1" s="1"/>
  <c r="AA21" i="1"/>
  <c r="AD21" i="1" s="1"/>
  <c r="AH21" i="1" l="1"/>
  <c r="AI21" i="1" s="1"/>
  <c r="AJ21" i="1" s="1"/>
  <c r="AE21" i="1"/>
  <c r="T135" i="6" l="1"/>
  <c r="L135" i="6"/>
  <c r="F135" i="6"/>
  <c r="T134" i="6"/>
  <c r="L134" i="6"/>
  <c r="F134" i="6"/>
  <c r="T133" i="6"/>
  <c r="L133" i="6"/>
  <c r="F133" i="6"/>
  <c r="T132" i="6"/>
  <c r="L132" i="6"/>
  <c r="F132" i="6"/>
  <c r="T131" i="6"/>
  <c r="L131" i="6"/>
  <c r="F131" i="6"/>
  <c r="T130" i="6"/>
  <c r="L130" i="6"/>
  <c r="F130" i="6"/>
  <c r="T129" i="6"/>
  <c r="L129" i="6"/>
  <c r="F129" i="6"/>
  <c r="E126" i="6"/>
  <c r="K126" i="6"/>
  <c r="S126" i="6"/>
  <c r="W18" i="1"/>
  <c r="R18" i="1"/>
  <c r="V18" i="1" s="1"/>
  <c r="W17" i="1"/>
  <c r="R17" i="1"/>
  <c r="T17" i="1" s="1"/>
  <c r="U17" i="1" s="1"/>
  <c r="W16" i="1"/>
  <c r="R16" i="1"/>
  <c r="T16" i="1" s="1"/>
  <c r="U16" i="1" s="1"/>
  <c r="N16" i="1"/>
  <c r="L16" i="1"/>
  <c r="S137" i="6" l="1"/>
  <c r="S138" i="6" s="1"/>
  <c r="K137" i="6"/>
  <c r="K138" i="6" s="1"/>
  <c r="E137" i="6"/>
  <c r="E138" i="6" s="1"/>
  <c r="V16" i="1"/>
  <c r="V17" i="1"/>
  <c r="O16" i="1"/>
  <c r="P16" i="1" s="1"/>
  <c r="T18" i="1"/>
  <c r="U18" i="1" s="1"/>
  <c r="X16" i="1" s="1"/>
  <c r="Y16" i="1" s="1"/>
  <c r="AC16" i="1" l="1"/>
  <c r="AF16" i="1" s="1"/>
  <c r="AG16" i="1" s="1"/>
  <c r="AA16" i="1"/>
  <c r="AD16" i="1" s="1"/>
  <c r="AH16" i="1" l="1"/>
  <c r="AI16" i="1" s="1"/>
  <c r="AJ16" i="1" s="1"/>
  <c r="AE16" i="1"/>
  <c r="L152" i="6" l="1"/>
  <c r="L151" i="6"/>
  <c r="L150" i="6"/>
  <c r="L149" i="6"/>
  <c r="L148" i="6"/>
  <c r="L147" i="6"/>
  <c r="L146" i="6"/>
  <c r="F152" i="6"/>
  <c r="F151" i="6"/>
  <c r="F150" i="6"/>
  <c r="F149" i="6"/>
  <c r="F148" i="6"/>
  <c r="F147" i="6"/>
  <c r="F146" i="6"/>
  <c r="R20" i="1"/>
  <c r="V20" i="1" s="1"/>
  <c r="R19" i="1"/>
  <c r="T19" i="1" s="1"/>
  <c r="U19" i="1" s="1"/>
  <c r="N19" i="1"/>
  <c r="L19" i="1"/>
  <c r="F84" i="6"/>
  <c r="F83" i="6"/>
  <c r="F82" i="6"/>
  <c r="F81" i="6"/>
  <c r="F80" i="6"/>
  <c r="F79" i="6"/>
  <c r="F78" i="6"/>
  <c r="L13" i="1"/>
  <c r="N13" i="1"/>
  <c r="O13" i="1" l="1"/>
  <c r="P13" i="1" s="1"/>
  <c r="V19" i="1"/>
  <c r="O19" i="1"/>
  <c r="P19" i="1" s="1"/>
  <c r="T20" i="1"/>
  <c r="U20" i="1" s="1"/>
  <c r="X19" i="1" s="1"/>
  <c r="Y19" i="1" s="1"/>
  <c r="F237" i="6"/>
  <c r="F236" i="6"/>
  <c r="F235" i="6"/>
  <c r="F234" i="6"/>
  <c r="F233" i="6"/>
  <c r="F232" i="6"/>
  <c r="F231" i="6"/>
  <c r="R26" i="1"/>
  <c r="V26" i="1" s="1"/>
  <c r="N26" i="1"/>
  <c r="L26" i="1"/>
  <c r="O26" i="1" l="1"/>
  <c r="P26" i="1" s="1"/>
  <c r="AC19" i="1"/>
  <c r="AF19" i="1" s="1"/>
  <c r="AG19" i="1" s="1"/>
  <c r="AA19" i="1"/>
  <c r="AD19" i="1" s="1"/>
  <c r="T26" i="1"/>
  <c r="U26" i="1" s="1"/>
  <c r="X26" i="1" s="1"/>
  <c r="Y26" i="1" s="1"/>
  <c r="AE19" i="1" l="1"/>
  <c r="AH19" i="1"/>
  <c r="AI19" i="1" s="1"/>
  <c r="AJ19" i="1" s="1"/>
  <c r="AA26" i="1"/>
  <c r="AD26" i="1" s="1"/>
  <c r="AC26" i="1"/>
  <c r="AF26" i="1" s="1"/>
  <c r="AG26" i="1" s="1"/>
  <c r="AE26" i="1" l="1"/>
  <c r="AH26" i="1"/>
  <c r="AI26" i="1" s="1"/>
  <c r="AJ26" i="1" s="1"/>
  <c r="F220" i="6" l="1"/>
  <c r="F219" i="6"/>
  <c r="F218" i="6"/>
  <c r="F217" i="6"/>
  <c r="F216" i="6"/>
  <c r="F215" i="6"/>
  <c r="F214" i="6"/>
  <c r="F203" i="6"/>
  <c r="F202" i="6"/>
  <c r="F201" i="6"/>
  <c r="F200" i="6"/>
  <c r="F199" i="6"/>
  <c r="F198" i="6"/>
  <c r="F197" i="6"/>
  <c r="R25" i="1"/>
  <c r="V25" i="1" s="1"/>
  <c r="N25" i="1"/>
  <c r="L25" i="1"/>
  <c r="R24" i="1"/>
  <c r="T24" i="1" s="1"/>
  <c r="U24" i="1" s="1"/>
  <c r="X24" i="1" s="1"/>
  <c r="Y24" i="1" s="1"/>
  <c r="N24" i="1"/>
  <c r="L24" i="1"/>
  <c r="V24" i="1" l="1"/>
  <c r="O24" i="1"/>
  <c r="P24" i="1" s="1"/>
  <c r="O25" i="1"/>
  <c r="P25" i="1" s="1"/>
  <c r="AC24" i="1"/>
  <c r="AF24" i="1" s="1"/>
  <c r="AG24" i="1" s="1"/>
  <c r="AA24" i="1"/>
  <c r="AD24" i="1" s="1"/>
  <c r="T25" i="1"/>
  <c r="U25" i="1" s="1"/>
  <c r="X25" i="1" s="1"/>
  <c r="Y25" i="1" s="1"/>
  <c r="AC25" i="1" l="1"/>
  <c r="AF25" i="1" s="1"/>
  <c r="AG25" i="1" s="1"/>
  <c r="AA25" i="1"/>
  <c r="AD25" i="1" s="1"/>
  <c r="AH24" i="1"/>
  <c r="AI24" i="1" s="1"/>
  <c r="AJ24" i="1" s="1"/>
  <c r="AE24" i="1"/>
  <c r="AH25" i="1" l="1"/>
  <c r="AI25" i="1" s="1"/>
  <c r="AJ25" i="1" s="1"/>
  <c r="AE25" i="1"/>
  <c r="F101" i="6" l="1"/>
  <c r="F100" i="6"/>
  <c r="F99" i="6"/>
  <c r="F98" i="6"/>
  <c r="F97" i="6"/>
  <c r="F96" i="6"/>
  <c r="F95" i="6"/>
  <c r="F67" i="6"/>
  <c r="F66" i="6"/>
  <c r="F65" i="6"/>
  <c r="F64" i="6"/>
  <c r="F63" i="6"/>
  <c r="F62" i="6"/>
  <c r="F61" i="6"/>
  <c r="F50" i="6"/>
  <c r="F49" i="6"/>
  <c r="F48" i="6"/>
  <c r="F47" i="6"/>
  <c r="F46" i="6"/>
  <c r="F45" i="6"/>
  <c r="F44" i="6"/>
  <c r="F16" i="6" l="1"/>
  <c r="F15" i="6"/>
  <c r="F14" i="6"/>
  <c r="F13" i="6"/>
  <c r="F12" i="6"/>
  <c r="F11" i="6"/>
  <c r="F10" i="6"/>
  <c r="R9" i="1"/>
  <c r="T9" i="1" s="1"/>
  <c r="U9" i="1" s="1"/>
  <c r="X9" i="1" s="1"/>
  <c r="Y9" i="1" s="1"/>
  <c r="N9" i="1"/>
  <c r="L9" i="1"/>
  <c r="V9" i="1" l="1"/>
  <c r="O9" i="1"/>
  <c r="P9" i="1" s="1"/>
  <c r="AA9" i="1"/>
  <c r="AD9" i="1" s="1"/>
  <c r="AC9" i="1"/>
  <c r="AF9" i="1" s="1"/>
  <c r="AG9" i="1" s="1"/>
  <c r="AE9" i="1" l="1"/>
  <c r="AH9" i="1"/>
  <c r="AI9" i="1" s="1"/>
  <c r="AJ9" i="1" s="1"/>
  <c r="Q4" i="7" l="1"/>
  <c r="Q5" i="7" s="1"/>
  <c r="AA246" i="6"/>
  <c r="S246" i="6"/>
  <c r="K246" i="6"/>
  <c r="E246" i="6"/>
  <c r="B243" i="6"/>
  <c r="A243" i="6"/>
  <c r="N27" i="1"/>
  <c r="L27" i="1"/>
  <c r="R27" i="1" l="1"/>
  <c r="T27" i="1" s="1"/>
  <c r="U27" i="1" s="1"/>
  <c r="R28" i="1"/>
  <c r="V28" i="1" s="1"/>
  <c r="R29" i="1"/>
  <c r="V29" i="1" s="1"/>
  <c r="R30" i="1"/>
  <c r="T30" i="1" s="1"/>
  <c r="U30" i="1" s="1"/>
  <c r="O27" i="1"/>
  <c r="P27" i="1" s="1"/>
  <c r="T29" i="1" l="1"/>
  <c r="U29" i="1" s="1"/>
  <c r="T28" i="1"/>
  <c r="U28" i="1" s="1"/>
  <c r="X27" i="1" s="1"/>
  <c r="V27" i="1"/>
  <c r="V30" i="1"/>
  <c r="Y27" i="1" l="1"/>
  <c r="AA27" i="1" s="1"/>
  <c r="AD27" i="1" s="1"/>
  <c r="AE27" i="1" s="1"/>
  <c r="AC27" i="1" l="1"/>
  <c r="AF27" i="1" s="1"/>
  <c r="AG27" i="1" s="1"/>
  <c r="AH27" i="1" l="1"/>
  <c r="AI27" i="1" s="1"/>
  <c r="AJ27" i="1" s="1"/>
  <c r="F33" i="6"/>
  <c r="F32" i="6"/>
  <c r="F31" i="6"/>
  <c r="F30" i="6"/>
  <c r="F29" i="6"/>
  <c r="F28" i="6"/>
  <c r="F27" i="6"/>
  <c r="E24" i="6"/>
  <c r="B21" i="6"/>
  <c r="A21" i="6"/>
  <c r="D4" i="7"/>
  <c r="D5" i="7" s="1"/>
  <c r="L10" i="1"/>
  <c r="N10" i="1"/>
  <c r="O10" i="1" l="1"/>
  <c r="P10" i="1" s="1"/>
  <c r="E35" i="6"/>
  <c r="E36" i="6" s="1"/>
  <c r="R10" i="1" s="1"/>
  <c r="C4" i="7" l="1"/>
  <c r="E4" i="7"/>
  <c r="F4" i="7"/>
  <c r="G4" i="7"/>
  <c r="H4" i="7"/>
  <c r="I4" i="7"/>
  <c r="J4" i="7"/>
  <c r="K4" i="7"/>
  <c r="L4" i="7"/>
  <c r="M4" i="7"/>
  <c r="N4" i="7"/>
  <c r="O4" i="7"/>
  <c r="P4" i="7"/>
  <c r="E211" i="6" l="1"/>
  <c r="E194" i="6"/>
  <c r="B208" i="6"/>
  <c r="A208" i="6"/>
  <c r="B191" i="6"/>
  <c r="A191" i="6"/>
  <c r="E222" i="6" l="1"/>
  <c r="E223" i="6" s="1"/>
  <c r="E205" i="6"/>
  <c r="E206" i="6" s="1"/>
  <c r="A157" i="6" l="1"/>
  <c r="B157" i="6"/>
  <c r="K160" i="6"/>
  <c r="E160" i="6"/>
  <c r="B123" i="6" l="1"/>
  <c r="A123" i="6"/>
  <c r="E177" i="6" l="1"/>
  <c r="B174" i="6"/>
  <c r="A174" i="6"/>
  <c r="F186" i="6"/>
  <c r="F185" i="6"/>
  <c r="F184" i="6"/>
  <c r="F183" i="6"/>
  <c r="F182" i="6"/>
  <c r="F181" i="6"/>
  <c r="F180" i="6"/>
  <c r="E188" i="6" l="1"/>
  <c r="E189" i="6" s="1"/>
  <c r="R23" i="1" s="1"/>
  <c r="T23" i="1" s="1"/>
  <c r="U23" i="1" s="1"/>
  <c r="E92" i="6" l="1"/>
  <c r="B89" i="6"/>
  <c r="A89" i="6"/>
  <c r="E103" i="6" l="1"/>
  <c r="E104" i="6" s="1"/>
  <c r="R14" i="1" s="1"/>
  <c r="E75" i="6" l="1"/>
  <c r="B72" i="6"/>
  <c r="A72" i="6"/>
  <c r="E86" i="6" l="1"/>
  <c r="E87" i="6" s="1"/>
  <c r="R13" i="1" s="1"/>
  <c r="T13" i="1" l="1"/>
  <c r="U13" i="1" s="1"/>
  <c r="X13" i="1" s="1"/>
  <c r="Y13" i="1" s="1"/>
  <c r="V13" i="1"/>
  <c r="E41" i="6"/>
  <c r="B38" i="6"/>
  <c r="A38" i="6"/>
  <c r="AA13" i="1" l="1"/>
  <c r="AD13" i="1" s="1"/>
  <c r="AC13" i="1"/>
  <c r="E52" i="6"/>
  <c r="E53" i="6" s="1"/>
  <c r="R11" i="1" l="1"/>
  <c r="T11" i="1" s="1"/>
  <c r="U11" i="1" s="1"/>
  <c r="X11" i="1" s="1"/>
  <c r="E58" i="6"/>
  <c r="B55" i="6"/>
  <c r="A55" i="6"/>
  <c r="L14" i="1"/>
  <c r="N14" i="1"/>
  <c r="T14" i="1"/>
  <c r="U14" i="1" s="1"/>
  <c r="X14" i="1" s="1"/>
  <c r="Y14" i="1" s="1"/>
  <c r="AA14" i="1" s="1"/>
  <c r="V14" i="1"/>
  <c r="AD14" i="1" l="1"/>
  <c r="AE14" i="1" s="1"/>
  <c r="AC14" i="1"/>
  <c r="AF14" i="1" s="1"/>
  <c r="AG14" i="1" s="1"/>
  <c r="E69" i="6"/>
  <c r="E70" i="6" s="1"/>
  <c r="R12" i="1" s="1"/>
  <c r="O14" i="1"/>
  <c r="P14" i="1" s="1"/>
  <c r="T12" i="1" l="1"/>
  <c r="U12" i="1" s="1"/>
  <c r="X12" i="1" s="1"/>
  <c r="Y12" i="1" s="1"/>
  <c r="V12" i="1"/>
  <c r="AH14" i="1"/>
  <c r="AI14" i="1" s="1"/>
  <c r="AJ14" i="1" s="1"/>
  <c r="AA12" i="1" l="1"/>
  <c r="AD12" i="1" s="1"/>
  <c r="AC12" i="1"/>
  <c r="AF12" i="1" s="1"/>
  <c r="AG12" i="1" s="1"/>
  <c r="K143" i="6"/>
  <c r="E143" i="6"/>
  <c r="B140" i="6"/>
  <c r="A140" i="6"/>
  <c r="AE12" i="1" l="1"/>
  <c r="E154" i="6"/>
  <c r="E155" i="6" s="1"/>
  <c r="K154" i="6"/>
  <c r="K155" i="6" s="1"/>
  <c r="AH12" i="1" l="1"/>
  <c r="AI12" i="1" s="1"/>
  <c r="AJ12" i="1" s="1"/>
  <c r="E109" i="6" l="1"/>
  <c r="B106" i="6"/>
  <c r="A106" i="6"/>
  <c r="F118" i="6"/>
  <c r="F117" i="6"/>
  <c r="F116" i="6"/>
  <c r="F115" i="6"/>
  <c r="F114" i="6"/>
  <c r="F113" i="6"/>
  <c r="F112" i="6"/>
  <c r="E120" i="6" l="1"/>
  <c r="E121" i="6" s="1"/>
  <c r="R15" i="1" s="1"/>
  <c r="E228" i="6"/>
  <c r="B225" i="6"/>
  <c r="A225" i="6"/>
  <c r="E239" i="6" l="1"/>
  <c r="E240" i="6" s="1"/>
  <c r="A4" i="6" l="1"/>
  <c r="E7" i="6" l="1"/>
  <c r="B4" i="6"/>
  <c r="E5" i="7" l="1"/>
  <c r="F5" i="7"/>
  <c r="G5" i="7"/>
  <c r="H5" i="7"/>
  <c r="I5" i="7"/>
  <c r="J5" i="7"/>
  <c r="K5" i="7"/>
  <c r="L5" i="7"/>
  <c r="M5" i="7"/>
  <c r="N5" i="7"/>
  <c r="O5" i="7"/>
  <c r="P5" i="7"/>
  <c r="L11" i="1" l="1"/>
  <c r="N11" i="1"/>
  <c r="L15" i="1"/>
  <c r="N15" i="1"/>
  <c r="L23" i="1"/>
  <c r="N23" i="1"/>
  <c r="O15" i="1" l="1"/>
  <c r="P15" i="1" s="1"/>
  <c r="O23" i="1"/>
  <c r="P23" i="1" s="1"/>
  <c r="O11" i="1"/>
  <c r="P11" i="1" s="1"/>
  <c r="C5" i="7" l="1"/>
  <c r="E18" i="6" l="1"/>
  <c r="E19" i="6" l="1"/>
  <c r="T10" i="1" l="1"/>
  <c r="U10" i="1" s="1"/>
  <c r="X10" i="1" s="1"/>
  <c r="Y10" i="1" s="1"/>
  <c r="V10" i="1"/>
  <c r="T15" i="1"/>
  <c r="U15" i="1" s="1"/>
  <c r="X15" i="1" s="1"/>
  <c r="Y15" i="1" s="1"/>
  <c r="V15" i="1"/>
  <c r="Y11" i="1"/>
  <c r="V11" i="1"/>
  <c r="V23" i="1"/>
  <c r="X23" i="1"/>
  <c r="Y23" i="1" s="1"/>
  <c r="AC10" i="1" l="1"/>
  <c r="AF10" i="1" s="1"/>
  <c r="AG10" i="1" s="1"/>
  <c r="AA10" i="1"/>
  <c r="AD10" i="1" s="1"/>
  <c r="AA23" i="1"/>
  <c r="AD23" i="1" s="1"/>
  <c r="AC23" i="1"/>
  <c r="AF23" i="1" s="1"/>
  <c r="AG23" i="1" s="1"/>
  <c r="AF13" i="1"/>
  <c r="AG13" i="1" s="1"/>
  <c r="AA11" i="1"/>
  <c r="AD11" i="1" s="1"/>
  <c r="AC11" i="1"/>
  <c r="AF11" i="1" s="1"/>
  <c r="AG11" i="1" s="1"/>
  <c r="AA15" i="1"/>
  <c r="AD15" i="1" s="1"/>
  <c r="AC15" i="1"/>
  <c r="AF15" i="1" s="1"/>
  <c r="AG15" i="1" s="1"/>
  <c r="AH10" i="1" l="1"/>
  <c r="AI10" i="1" s="1"/>
  <c r="AJ10" i="1" s="1"/>
  <c r="AE10" i="1"/>
  <c r="AE23" i="1"/>
  <c r="AH23" i="1"/>
  <c r="AI23" i="1" s="1"/>
  <c r="AJ23" i="1" s="1"/>
  <c r="AH13" i="1"/>
  <c r="AI13" i="1" s="1"/>
  <c r="AJ13" i="1" s="1"/>
  <c r="AE13" i="1"/>
  <c r="AH11" i="1"/>
  <c r="AI11" i="1" s="1"/>
  <c r="AJ11" i="1" s="1"/>
  <c r="AE11" i="1"/>
  <c r="AE15" i="1"/>
  <c r="AH15" i="1"/>
  <c r="AI15" i="1" s="1"/>
  <c r="AJ15" i="1" s="1"/>
</calcChain>
</file>

<file path=xl/sharedStrings.xml><?xml version="1.0" encoding="utf-8"?>
<sst xmlns="http://schemas.openxmlformats.org/spreadsheetml/2006/main" count="1728" uniqueCount="578">
  <si>
    <t>Identificación del riesgo</t>
  </si>
  <si>
    <t>Macroproceso</t>
  </si>
  <si>
    <t>Proceso / Proyecto</t>
  </si>
  <si>
    <t>PROBABILIDAD</t>
  </si>
  <si>
    <t xml:space="preserve">Casi Seguro (5) </t>
  </si>
  <si>
    <t>Probable (4)</t>
  </si>
  <si>
    <t>Posible (3)</t>
  </si>
  <si>
    <t>Improbable (2)</t>
  </si>
  <si>
    <t>Raro (1)</t>
  </si>
  <si>
    <t>Insignificante (1)</t>
  </si>
  <si>
    <t>Menor (2)</t>
  </si>
  <si>
    <t>Moderado (3)</t>
  </si>
  <si>
    <t>Mayor (4)</t>
  </si>
  <si>
    <t>Catastrófico (5)</t>
  </si>
  <si>
    <t>IMPACTO</t>
  </si>
  <si>
    <t>MACROPROCESOS</t>
  </si>
  <si>
    <t xml:space="preserve">PROCESOS </t>
  </si>
  <si>
    <t>FRECUENCIA</t>
  </si>
  <si>
    <t>SI/NO</t>
  </si>
  <si>
    <t>Estratégico</t>
  </si>
  <si>
    <t>Planeación Estratégica</t>
  </si>
  <si>
    <t>Gestión</t>
  </si>
  <si>
    <t>Rara vez</t>
  </si>
  <si>
    <t>Si</t>
  </si>
  <si>
    <t>Baja</t>
  </si>
  <si>
    <t>Misional</t>
  </si>
  <si>
    <t xml:space="preserve">Gestión de las Comunicaciones </t>
  </si>
  <si>
    <t>Corrupción</t>
  </si>
  <si>
    <t>Financiero</t>
  </si>
  <si>
    <t>Improbable</t>
  </si>
  <si>
    <t>No</t>
  </si>
  <si>
    <t>Moderada</t>
  </si>
  <si>
    <t>Apoyo</t>
  </si>
  <si>
    <t>Diseño y Creación de Contenidos</t>
  </si>
  <si>
    <t>Operativo</t>
  </si>
  <si>
    <t>Posible</t>
  </si>
  <si>
    <t>Moderado</t>
  </si>
  <si>
    <t>Alta</t>
  </si>
  <si>
    <t>Control, Seguimiento y Evaluación</t>
  </si>
  <si>
    <t>Emisión de Contenidos</t>
  </si>
  <si>
    <t>Probable</t>
  </si>
  <si>
    <t>Mayor</t>
  </si>
  <si>
    <t>Extrema</t>
  </si>
  <si>
    <t xml:space="preserve">Comercialización </t>
  </si>
  <si>
    <t>Tecnológico</t>
  </si>
  <si>
    <t>Casi seguro</t>
  </si>
  <si>
    <t>Catastrófico</t>
  </si>
  <si>
    <t>Producción de Televisión</t>
  </si>
  <si>
    <t xml:space="preserve">Gestión Financiera y Facturación </t>
  </si>
  <si>
    <t xml:space="preserve">Gestión Jurídica y Contractual </t>
  </si>
  <si>
    <t xml:space="preserve">Gestión de Recursos y Administración de la Información </t>
  </si>
  <si>
    <t>Gestión del Talento Humano</t>
  </si>
  <si>
    <t>Servicio a la Ciudadania y Defensor del Televidente</t>
  </si>
  <si>
    <t xml:space="preserve">Control, Seguimiento y Evaluación </t>
  </si>
  <si>
    <t>Objetivo del proceso / proyecto</t>
  </si>
  <si>
    <t>Código</t>
  </si>
  <si>
    <t>Tipología</t>
  </si>
  <si>
    <t>VALORACIÓN DEL RIESGO</t>
  </si>
  <si>
    <t>(1-2)</t>
  </si>
  <si>
    <t>(3-6)</t>
  </si>
  <si>
    <t>(8-12)</t>
  </si>
  <si>
    <t>(15-25)</t>
  </si>
  <si>
    <t>Bajo</t>
  </si>
  <si>
    <t>Alto</t>
  </si>
  <si>
    <t>Extremo</t>
  </si>
  <si>
    <t>Valoración del nivel de riesgo</t>
  </si>
  <si>
    <t>Asumir el Riesgo (Genera menores efectos que pueden ser fácilmente remediados).</t>
  </si>
  <si>
    <t>Reducir el Riesgo (Se administra con procedimientos normales de control).</t>
  </si>
  <si>
    <t>Reducir el Riesgo, Evitar, Compartir o Transferir (Se requiere pronta atención).</t>
  </si>
  <si>
    <t>Reducir el Riesgo, Evitar o Compartir (Se requiere acción inmediata).</t>
  </si>
  <si>
    <t>Niveles de impacto aplicados a riesgos de corrupción</t>
  </si>
  <si>
    <t>Descripción</t>
  </si>
  <si>
    <t>Cumplimiento</t>
  </si>
  <si>
    <t>Seguridad Digital</t>
  </si>
  <si>
    <t>Ambientales</t>
  </si>
  <si>
    <t>Seguridad y Salud (SST)</t>
  </si>
  <si>
    <t>TIPO RIESGO</t>
  </si>
  <si>
    <t>Análisis de Riesgo (Riesgo inherente)</t>
  </si>
  <si>
    <t>Zona de riesgo Inherente</t>
  </si>
  <si>
    <t>F</t>
  </si>
  <si>
    <t>I</t>
  </si>
  <si>
    <t>Insignificante</t>
  </si>
  <si>
    <t>Menor</t>
  </si>
  <si>
    <r>
      <t xml:space="preserve">Riesgo 
</t>
    </r>
    <r>
      <rPr>
        <sz val="10"/>
        <color theme="1"/>
        <rFont val="Arial"/>
        <family val="2"/>
      </rPr>
      <t>(¿Qué puede suceder?)</t>
    </r>
  </si>
  <si>
    <r>
      <t xml:space="preserve">Consecuencias
</t>
    </r>
    <r>
      <rPr>
        <sz val="10"/>
        <color theme="1"/>
        <rFont val="Arial"/>
        <family val="2"/>
      </rPr>
      <t>(Lo que podría ocasionar…)</t>
    </r>
  </si>
  <si>
    <r>
      <t xml:space="preserve">Total Nivel de Exposición
</t>
    </r>
    <r>
      <rPr>
        <sz val="10"/>
        <color theme="1"/>
        <rFont val="Arial"/>
        <family val="2"/>
      </rPr>
      <t>(F x I)</t>
    </r>
  </si>
  <si>
    <t>Descripción del control</t>
  </si>
  <si>
    <t>¿Existe un responsable asignado a la ejecución del control?</t>
  </si>
  <si>
    <r>
      <t xml:space="preserve">Probabilidad o Frecuencia
</t>
    </r>
    <r>
      <rPr>
        <sz val="10"/>
        <color theme="1"/>
        <rFont val="Arial"/>
        <family val="2"/>
      </rPr>
      <t>(Sobre las causas)</t>
    </r>
  </si>
  <si>
    <r>
      <t xml:space="preserve">Impacto
</t>
    </r>
    <r>
      <rPr>
        <sz val="10"/>
        <color theme="1"/>
        <rFont val="Arial"/>
        <family val="2"/>
      </rPr>
      <t>(Sobre las consecuencias)</t>
    </r>
  </si>
  <si>
    <r>
      <t xml:space="preserve">Información general  </t>
    </r>
    <r>
      <rPr>
        <sz val="10"/>
        <color theme="1"/>
        <rFont val="Arial"/>
        <family val="2"/>
      </rPr>
      <t>(asignada por planeación)</t>
    </r>
  </si>
  <si>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</si>
  <si>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</si>
  <si>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 Ej.: verificar, validar, cotejar, comparar, revisar, etc.?</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</si>
  <si>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</si>
  <si>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</si>
  <si>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a cualquier tercero con la evidencia llegar a la misma conclusión?</t>
  </si>
  <si>
    <t>Resultado</t>
  </si>
  <si>
    <t>P1</t>
  </si>
  <si>
    <t>P2</t>
  </si>
  <si>
    <t>P3</t>
  </si>
  <si>
    <t>P4</t>
  </si>
  <si>
    <t>P5</t>
  </si>
  <si>
    <t>P6</t>
  </si>
  <si>
    <t>P7</t>
  </si>
  <si>
    <t>Asignado</t>
  </si>
  <si>
    <t>No asignado</t>
  </si>
  <si>
    <t>Adecuado</t>
  </si>
  <si>
    <t>Inadecuado</t>
  </si>
  <si>
    <t>Oportuna</t>
  </si>
  <si>
    <t>Inoportuna</t>
  </si>
  <si>
    <t>Prevenir o detectar</t>
  </si>
  <si>
    <t>No es control</t>
  </si>
  <si>
    <t>Confiable</t>
  </si>
  <si>
    <t>No confiable</t>
  </si>
  <si>
    <t>Se investigan y resuelven oportunamente</t>
  </si>
  <si>
    <t>No se investigan y resuelven oportunamente</t>
  </si>
  <si>
    <t>Completa</t>
  </si>
  <si>
    <t>Incompleta</t>
  </si>
  <si>
    <t>No existe</t>
  </si>
  <si>
    <t>Valoración</t>
  </si>
  <si>
    <t>Cualitativa</t>
  </si>
  <si>
    <t>Cuantitativa</t>
  </si>
  <si>
    <t>Tipo</t>
  </si>
  <si>
    <t>CONTROL 1</t>
  </si>
  <si>
    <t>Criterio</t>
  </si>
  <si>
    <t>Aspecto a evaluar</t>
  </si>
  <si>
    <t>Responsable</t>
  </si>
  <si>
    <t>Periodicidad</t>
  </si>
  <si>
    <t>Propósito</t>
  </si>
  <si>
    <t>Evidencias</t>
  </si>
  <si>
    <t>Control</t>
  </si>
  <si>
    <t>Observaciones, desviaciones o diferencias</t>
  </si>
  <si>
    <t>¿Afecta al grupo de funcionarios del proceso?</t>
  </si>
  <si>
    <t>¿Afecta el cumplimiento de metas y objetivos de la dependencia?</t>
  </si>
  <si>
    <t>¿Afecta el cumplimiento de misión de la Entidad?</t>
  </si>
  <si>
    <t>¿Afecta el cumplimiento de la misión del sector al que pertenece la Entidad?</t>
  </si>
  <si>
    <t>¿Genera pérdida de confianza de la Entidad, afectando su reputación?</t>
  </si>
  <si>
    <t>¿Genera pérdida de recursos económicos?</t>
  </si>
  <si>
    <t>¿Afecta la generación de los productos o la prestación de servicios?</t>
  </si>
  <si>
    <t>¿Genera pérdida de información de la Entidad?</t>
  </si>
  <si>
    <t>¿Genera intervención de los órganos de control, de la Fiscalía, u otro ente?</t>
  </si>
  <si>
    <t>¿Da lugar a procesos sancionatorios?</t>
  </si>
  <si>
    <t>¿Da lugar a procesos disciplinarios?</t>
  </si>
  <si>
    <t>¿Da lugar a procesos fiscales?</t>
  </si>
  <si>
    <t>¿Da lugar a procesos penales?</t>
  </si>
  <si>
    <t>¿Genera pérdida de credibilidad del sector?</t>
  </si>
  <si>
    <t>¿Ocasiona lesiones físicas o pérdida de vidas humanas?</t>
  </si>
  <si>
    <t>¿Afecta la imagen regional?</t>
  </si>
  <si>
    <t>¿Afecta la imagen nacional?</t>
  </si>
  <si>
    <t>¿Genera daño Ambiental?</t>
  </si>
  <si>
    <t>RESULTADO</t>
  </si>
  <si>
    <t>¿Da lugar al detrimento de calidad de vida de la comunidad por la pérdida del bien o servicios o los recursos públicos?</t>
  </si>
  <si>
    <t>P8</t>
  </si>
  <si>
    <t>EJECUCIÓN</t>
  </si>
  <si>
    <t>Fuerte</t>
  </si>
  <si>
    <t>Débil</t>
  </si>
  <si>
    <t>¿Requiere acciones para fortalecer el control?</t>
  </si>
  <si>
    <t>EVALUACIÓN DE DISEÑO DEL CONTROL</t>
  </si>
  <si>
    <t>Riesgo Residual</t>
  </si>
  <si>
    <t>Zona de riesgo residual</t>
  </si>
  <si>
    <t>¿Disminuye probabilidad?</t>
  </si>
  <si>
    <t>¿Disminuye impacto?</t>
  </si>
  <si>
    <t>Directamente</t>
  </si>
  <si>
    <t>No disminuye</t>
  </si>
  <si>
    <t>Indirectamente</t>
  </si>
  <si>
    <t>Evaluación de ejecución</t>
  </si>
  <si>
    <t>Solidez conjunta</t>
  </si>
  <si>
    <t>Solidez individual</t>
  </si>
  <si>
    <t>Ponderación
(%)</t>
  </si>
  <si>
    <t>Valor #</t>
  </si>
  <si>
    <t>Valor Ponderado</t>
  </si>
  <si>
    <t>Evaluación de controles</t>
  </si>
  <si>
    <t>Valor de reducción de probabilidad</t>
  </si>
  <si>
    <t>Valor de reducción de impacto</t>
  </si>
  <si>
    <t>P9</t>
  </si>
  <si>
    <t>Probabilidad e impacto después de controles</t>
  </si>
  <si>
    <t>F'</t>
  </si>
  <si>
    <t>Probabilidad (residual)</t>
  </si>
  <si>
    <t>I'</t>
  </si>
  <si>
    <t>Impacto (residual)</t>
  </si>
  <si>
    <r>
      <t xml:space="preserve">Total nivel de exposición residual
</t>
    </r>
    <r>
      <rPr>
        <sz val="10"/>
        <color theme="1"/>
        <rFont val="Arial"/>
        <family val="2"/>
      </rPr>
      <t>(F' x I')</t>
    </r>
  </si>
  <si>
    <t>ANEXO 1 - IMPACTO (RIESGO DE CORRUPCIÓN)</t>
  </si>
  <si>
    <t>Opciones de manejo</t>
  </si>
  <si>
    <t>Evaluación de diseño
(Anexo 2)</t>
  </si>
  <si>
    <t>Plazo de ejecución</t>
  </si>
  <si>
    <t>Plan de manejo de riesgos</t>
  </si>
  <si>
    <t>Clasificación</t>
  </si>
  <si>
    <t>Actividad de control</t>
  </si>
  <si>
    <t>Soporte</t>
  </si>
  <si>
    <t>Ambiental</t>
  </si>
  <si>
    <r>
      <t xml:space="preserve">Causa - Vulnerabilidades y amenazas
 </t>
    </r>
    <r>
      <rPr>
        <sz val="10"/>
        <color theme="1"/>
        <rFont val="Arial"/>
        <family val="2"/>
      </rPr>
      <t>(Factores Internos y Externos, Agente Generador)</t>
    </r>
  </si>
  <si>
    <t>Indicador / producto</t>
  </si>
  <si>
    <t>MAPA DE RIESGOS</t>
  </si>
  <si>
    <t>Orientar estratégicamente al Canal a través de la formulación y seguimiento de políticas, planes, programas, proyectos, procesos y procedimientos, con el propósito de lograr el cumplimiento de la misión y de los objetivos estratégicos de la entidad.</t>
  </si>
  <si>
    <t>Garantizar la calidad de la señal de transmisión del canal, evaluando y monitoreando el correcto funcionamiento de los equipos técnicos, ejecutando oportunamente los mantenimientos preventivos y correctivos, y revisando periódicamente la vigencia de las garantías de los equipos.</t>
  </si>
  <si>
    <t>Gestionar, administrar y garantizar oportunidad y eficiencia en el suministro de los recursos físicos, tecnológicos y documentales mediante la entrega y control de los insumos, bienes y soporte para el cumplimiento de los objetivos misionales y el normal funcionamiento de los procesos de Canal Capital.</t>
  </si>
  <si>
    <t>Brindar apoyo a las unidades funcionales del canal, para que los procesos de contratación cumplan con la normatividad vigente, mediante la asesoría y acompañamiento en las diferentes etapas de cada uno de los procedimientos establecidos en el manual de contratación vigente, así como la atención y oportuna respuesta en materia jurídica de temas que se susciten para prevenir el daño antijurídico.</t>
  </si>
  <si>
    <t>Atender los diferentes requerimientos de los ciudadanos con el apoyo del área competente para satisfacer sus necesidades</t>
  </si>
  <si>
    <t>Atender los requerimientos y necesidades en materia salarial, prestacional, de protección social, seguridad y salud en el trabajo, bienestar social y el desarrollo de competencias, a partir de herramientas de gestión y control que permitan ofrecer una respuesta ágil y oportuna a los servidores de Canal Capital.</t>
  </si>
  <si>
    <t>Administrar, registrar, controlar y ejecutar los recursos financieros del Canal, por medio de las actividades relacionadas con los procesos financieros en todos sus aspectos ( gestión presupuestal, de tesorería, facturación, cartera y contabilidad), los cuales deben estar soportados en los registros que se deriven de cada operación, con el propósito de garantizar la calidad, razonabilidad y oportunidad de la información financiera, conforme a las normas legales vigentes.</t>
  </si>
  <si>
    <t>EPLE-RC-001</t>
  </si>
  <si>
    <t>MPTV-RC-001</t>
  </si>
  <si>
    <t>MDCC-RC-001</t>
  </si>
  <si>
    <t>MECN-RC-001</t>
  </si>
  <si>
    <t>MCOM-RC-001</t>
  </si>
  <si>
    <t>AGTH-RC-001</t>
  </si>
  <si>
    <t>AGFF-RC-001</t>
  </si>
  <si>
    <t>AGFF-RC-002</t>
  </si>
  <si>
    <t>AAUT-RC-001</t>
  </si>
  <si>
    <t>CCSE-RC-001</t>
  </si>
  <si>
    <t>Favorecimiento de un tercero en el proceso de contratación de equipos y servicios relacionados del área</t>
  </si>
  <si>
    <t>Interés de vincular a una persona sin el cumplimiento de la totalidad de requisitos, por influencia externa o por presión de un tercero.</t>
  </si>
  <si>
    <t xml:space="preserve">Manipulación de la información para beneficio de un tercero </t>
  </si>
  <si>
    <t>Facilitar copias de material audiovisual sin el debido procedimiento a cambio de beneficios económicos personales dados por parte de terceros</t>
  </si>
  <si>
    <t>1. Omisión de los requisitos de vinculación de personal de planta  para favorecer a un particular.
2. Manipulación de los documentos de vinculación y/o requisitos de ingreso de personal de planta para favorecer su contratación.
3. Presión de superiores para vincular a un tercero.</t>
  </si>
  <si>
    <t>1. Interés de obtener comisiones o beneficiar a terceros.
2. Falta de transparencia al interior del área.</t>
  </si>
  <si>
    <t>1. Falta de articulación y comunicación efectiva entre la oficina de Atención al Ciudadano y la Coordinación de Programación. 
2. Incumplimiento del procedimiento establecido para la entrega de copias de material audiovisual.</t>
  </si>
  <si>
    <t>1. Investigaciones Penales y Fiscales.
2. Información errada para la toma de decisiones.
3. Daño de la imagen institucional.</t>
  </si>
  <si>
    <t>1. Medidas disciplinarias y penales.
2. Detrimento patrimonial.
3. Afectación de la imagen institucional.</t>
  </si>
  <si>
    <t>1. Pérdida o alteración de la información. 
2. Pérdida de credibilidad de la gestión documental de la entidad
3. Sanciones e investigaciones 
4. Procesos disciplinarios, fiscales y penales 
5. Pérdidas económicas para el Canal.</t>
  </si>
  <si>
    <t xml:space="preserve">No </t>
  </si>
  <si>
    <t>Ejecutar procedimiento AGTH-PD-005 INGRESO DE SERVIDORES PUBLICOS : Puntos de control: 5 Actividades: 3 (Formato AGTH-FT-036 VERIFICACIÓN DEL CUMPLIMIENTO DE PERFIL DEL CARGO)
(Revisión del proceso de ingreso de servidores públicos es responsabilidad del técnico y profesional del área de recursos humanos, con la aprobación del subdirector administrativo).</t>
  </si>
  <si>
    <t>Ejecutar el procedimiento AGRI-SA-PD-010 TOMA FÍSICA DE INVENTARIOS 
Puntos de control: 3,6, 7 y 9</t>
  </si>
  <si>
    <t xml:space="preserve">Profesional Universitario de Talento humano </t>
  </si>
  <si>
    <t xml:space="preserve">Técnico de Servicios Administrativos  </t>
  </si>
  <si>
    <t>Profesional Universitario de Sistemas</t>
  </si>
  <si>
    <t>Coordinadora jurídica y contractual</t>
  </si>
  <si>
    <t>Auxiliar de Atención al Ciudadano</t>
  </si>
  <si>
    <t>Subdirectora Financiera.
Profesionales de la Subdirección Financiera.</t>
  </si>
  <si>
    <t>Profesional Universitario de Planeación.
Equipo de Planeación.</t>
  </si>
  <si>
    <t>Se puede materializar el riesgo de corrupción para la entrega de copias de material audiovisual a cambio de beneficios económicos personales, ocasionado por el desconocimiento u omisión del procedimiento frente a los requisitos que se deben tener en cuenta para la entrega de las copias, las tarifas o los costos incurridos, así como la falta de comunicación entre las áreas, lo que podría ocasionar detrimento de los recursos y posibles investigaciones por incumplimiento a la Ley de derechos de autor y derechos de imagen.</t>
  </si>
  <si>
    <t>Verificar, revisar y registrar la solicitud (auxiliar de atención al ciudadano). Verificar, aprobar y autorizar la entrega y el cobro de la copia solicitada (Director Operativo y Coordinador de Programación).</t>
  </si>
  <si>
    <t xml:space="preserve">Solicitud expresa del ciudadano. </t>
  </si>
  <si>
    <t>No se tiene conocimiento por parte del auxiliar de atención al ciudadano del total de solicitudes de copias de material audiovisual que ingresan por medios diferentes a los establecidos para este fin.</t>
  </si>
  <si>
    <t xml:space="preserve">1. Procesos disciplinarios. 
2. Inhabilidades 
3. Investigaciones por los entes de control </t>
  </si>
  <si>
    <t>Se cuenta con un designado para el desarrollo de la actividad de control.</t>
  </si>
  <si>
    <t xml:space="preserve">El técnico de recursos humanos es la persona responsable de hacer la validación de la documentación de la persona a contratar. </t>
  </si>
  <si>
    <t>Cada vez que ingresa un servidor se realiza la validación de la documentación teniendo en cuenta lo definido en el procedimiento.</t>
  </si>
  <si>
    <t xml:space="preserve">Con la aplicación del punto de control se verifica el cumplimiento de los requisitos mínimos para desempeñar un cargo. </t>
  </si>
  <si>
    <t xml:space="preserve">La información de la evaluación reposa en la historia laboral del servidor. </t>
  </si>
  <si>
    <t xml:space="preserve">La verificación a partir del formato definido en el procedimiento garantiza que se identifique el cumplimiento de los requisitos mínimos exigidos para el desempeño del cargo. </t>
  </si>
  <si>
    <t xml:space="preserve">Se hacen revisiones sobre la información remitida, de acuerdo con las metas programadas en el sistema, la información remitida por los responsables de las metas y los registros del área. </t>
  </si>
  <si>
    <t>La información es remitida por los líderes y responsables de las metas y proyectos de inversión en la entidad.</t>
  </si>
  <si>
    <t>En caso de inconsistencias, se acude a resolverlas directamente con el responsable del reporte, con el fin de reportar la información correctamente.</t>
  </si>
  <si>
    <t xml:space="preserve">1. Realizar una reunión interna en el área de recursos humanos, abordando la temática de selección de personal. </t>
  </si>
  <si>
    <t>Gestión de Recursos y Administración de la Información (Sistemas)</t>
  </si>
  <si>
    <t>Revisar que los anexos técnicos contengan información detallada de acuerdo a los bienes y/o servicios que se vayan a contratar y evidencien la pluralidad del mercado.</t>
  </si>
  <si>
    <t>Comparar lo valores históricos de la contratación de bienes y servicios con las condiciones actuales del mercado y las referencias de entidades estatales.</t>
  </si>
  <si>
    <t>CONTROL 2</t>
  </si>
  <si>
    <t xml:space="preserve">el control se ejecuta antes de realizar el proceso de convocatoria y contratación de los bienes y/o servicios. </t>
  </si>
  <si>
    <t>Es tomada de la entidad, el mercado y entidades estatales de referencia.</t>
  </si>
  <si>
    <t>se toman acciones previas a la contratación para determinar el valor real de los bienes y/o servicios.</t>
  </si>
  <si>
    <t>El coordinador de programación.</t>
  </si>
  <si>
    <t>El reporte alterado de información por parte de los líderes y/o responsables de la información por influencia y/o presión de terceros en los sistemas de seguimiento al presupuesto y a la ejecución de metas. Esto puede generar consecuencias de tipo sancionatorio ante entes de control, además de información equivocada sobre resultados en la gestión institucional.</t>
  </si>
  <si>
    <t>1. Presiones por parte de terceros para reportar información alterada frente a los compromisos presupuestales y de gestión.</t>
  </si>
  <si>
    <t>Establecer en los estudios de conveniencia y oportunidad y/o en los en los pliegos de condiciones, disposiciones que permitan direccionar hacia un grupo y/o firma en particular, la obtención de un contrato determinado, por acción u omisión generada con dolo, presión de superiores o terceros, en busca de un beneficio privado, resultando en una desviación de la gestión pública.</t>
  </si>
  <si>
    <t>1. Intereses privados de personal del canal de generar favorecimiento propio o hacia un tercero.</t>
  </si>
  <si>
    <t xml:space="preserve">
1. Desviación de recursos.
2. Investigaciones disciplinarias, penales y fiscales.
3. Riesgos de incumplimiento por parte del contratista que no cumpliría con la capacidad e idoneidad para ejecutar el contrato.</t>
  </si>
  <si>
    <t>Coordinación jurídica</t>
  </si>
  <si>
    <t>La Coordinación tiene dentro sus funciones, las de vigilancia, seguimiento y control de los procesos de contratación del Canal.</t>
  </si>
  <si>
    <t>Los controles establecidos por la Coordinación Jurídica no tiene el alcance de detectar las desviaciones de corrupción que se generen en el área requirente, toda vez que no se cuenta con el conocimiento técnico que permita establecer si realmente el bien o servicio solicitado es en efecto una necesidad, además bajo los parámetros establecidos por el área solicitante.</t>
  </si>
  <si>
    <t>Se realizan mesas de trabajo con el fin de aclarar las inquietudes que surjan en los procesos de contratación, con el área requirente.</t>
  </si>
  <si>
    <t>Se cuenta con actas, coreos y los VoBo de los documentos consolidados, en su versión definitiva.</t>
  </si>
  <si>
    <t>Gestión de Recursos y Administración de la Información (Servicios administrativos)</t>
  </si>
  <si>
    <t>CONTROL 3</t>
  </si>
  <si>
    <t>CONTROL 4</t>
  </si>
  <si>
    <t xml:space="preserve">Se cuenta con una empresa de vigilancia </t>
  </si>
  <si>
    <t xml:space="preserve">Si, es confiable </t>
  </si>
  <si>
    <t>Gestión de Recursos y Administración de la Información (Gestión documental)</t>
  </si>
  <si>
    <t xml:space="preserve">Con la aplicación del control se deja trazabilidad de la información asociada al préstamo de los documentos de archivo central. </t>
  </si>
  <si>
    <t xml:space="preserve">Con la aplicación del control se previenen las causas para la pérdida y/o manipulación de la información almacenada en el archivo. </t>
  </si>
  <si>
    <t xml:space="preserve">La registros permiten identificar las necesidad de información del solicitante así como las fechas del préstamo y devolución de los documentos. </t>
  </si>
  <si>
    <t xml:space="preserve">No se tiene definido </t>
  </si>
  <si>
    <t xml:space="preserve">La registros permiten identificar las necesidad de información del solicitante así como las fechas del préstamo de los documentos. </t>
  </si>
  <si>
    <t xml:space="preserve">Se cuenta con los soportes correspondientes del préstamo de la información. </t>
  </si>
  <si>
    <t xml:space="preserve">Líder de Gestión Documental 
Equipo de Gestión Documental </t>
  </si>
  <si>
    <t>Aplicar procedimiento: AGFF-PD-010 LIQUIDACIÓN ÓRDENES DE PAGO 
Puntos de control: 11, 12.</t>
  </si>
  <si>
    <t xml:space="preserve">Dentro del procedimiento se cuenta con designación de responsables dependiendo de cada punto de control. </t>
  </si>
  <si>
    <t xml:space="preserve">El equipo de la Subdirección Financiera cuenta con personal para cada actividad durante el proceso de radicación, inclusión , contabilización y pago de las OP y ejecución presupuestal. </t>
  </si>
  <si>
    <t xml:space="preserve">La información con la cual se realiza la revisión es suministrada por la coordinación jurídica a la Subdirección Financiera con el fin de validar la pertinencia del pago. </t>
  </si>
  <si>
    <t xml:space="preserve">Las desviaciones o diferencias encontradas durante el procedo de radicación, contabilización y pago, son subsanadas de manera oportuna a partir de la aplicación de los diferentes filtros de información manejados internamente. </t>
  </si>
  <si>
    <t xml:space="preserve">En el sistema contable se ve reflejada la trazabilidad de la operación. </t>
  </si>
  <si>
    <t>AGRI-SA-RC-001</t>
  </si>
  <si>
    <t>AGRI-SI-RC-001</t>
  </si>
  <si>
    <t>AGRI-GD-RC-001</t>
  </si>
  <si>
    <t>La omisión de los requisitos de vinculación de personal sumado a la manipulación de los documentos de vinculación y/o requisitos de ingreso por presión de superiores o interés de tipo particular para vincular personal no idóneo puede generar investigaciones y sanciones disciplinarias.</t>
  </si>
  <si>
    <t>Puede materializarse el riesgo de corrupción sobre apropiación de los elementos y/o activos de la entidad, como consecuencia de debilidades en los controles de entrada y salida de elementos, ocasionando detrimento patrimonial de la entidad e investigaciones de los diferentes entes de control.</t>
  </si>
  <si>
    <t>La materialización del riesgo se presenta cuando el área no determina de manera clara las condiciones técnicas de los servicios a adquirir o por lo contrario esta descripción discrimina tecnológicamente o comercialmente a proveedores u oferentes para favorecer a otros.
esto puede generar investigaciones, detrimento patrimonial y actos de corrupción dentro del área</t>
  </si>
  <si>
    <t>Servicio a la Ciudadanía y Defensor del Televidente</t>
  </si>
  <si>
    <t>Con el diligenciamiento del formato se determina que la persona cumple con los requisitos de experiencia y formación para desempeñar el cargo correspondiente.</t>
  </si>
  <si>
    <t>Esta determinada por las condiciones tecnológicas del mercado y de la entidad.</t>
  </si>
  <si>
    <t>Son resueltos por los oferentes contractuales teniendo como base las condiciones técnicas de los productos requeridos.</t>
  </si>
  <si>
    <t>Las actividades de control de aplican de manera concomitante con la iniciación del proceso de contratación.</t>
  </si>
  <si>
    <t>La Coordinación Jurídica admite bajo el principio de buena fe, que la solicitud de contracción realizada por el área requirente, se ajusta a la realidad del Canal.</t>
  </si>
  <si>
    <t xml:space="preserve">El área tiene un responsable encargado del almacén </t>
  </si>
  <si>
    <t xml:space="preserve">El área cuenta con un sistema de  inventarios  que  permite prevenir o detectar las causas que pueden dar origen al riesgo, Ej.: verificar, validar, cotejar, comparar, revisar, etc. Con cada uno de  los responsables de  los bienes. </t>
  </si>
  <si>
    <t xml:space="preserve">Se deja la información en físico así como los correos electrónico de solicitud de información. </t>
  </si>
  <si>
    <t xml:space="preserve">Al momento de radicar las órdenes de pago se hace un revisión completa del contrato, los pagos, el Registro Presupuestal las fechas de cobro y los montos establecidos. Lo cual garantiza que se efectúa el pago pactado entre las partes. </t>
  </si>
  <si>
    <t xml:space="preserve">Con el desarrollo del control es de fácil detección cualquier irregularidad en las OP radicadas. </t>
  </si>
  <si>
    <t>Reportes de avances manipulados e inconsistentes respecto a la ejecución real de presupuesto y de metas en los proyectos de inversión  de la Entidad, a favor de un tercero.</t>
  </si>
  <si>
    <t>El profesional universitario de planeación revisa, de forma periódica según la programación de la SDP, junto con los profesionales de apoyo del área, la información reportada sobre el cumplimiento en las metas de la entidad, según la información remitida por los líderes y responsables de las mismas. En caso de identificar inconsistencias en los reportes, solicita aclaraciones y validaciones sobre estos. Posteriormente, hace el registro de la información final en el aplicativo de seguimiento correspondiente (SEGPLAN).</t>
  </si>
  <si>
    <t>Debido a la ausencia o incumplimiento de controles definidos para el préstamos de bienes o equipos para la producción de contenidos, a  la posible inexistencia, desconocimiento o incumplimiento de los lineamientos internos para el uso del transporte para la producción de contenido, o a la ausencia de criterios para la selección de proveedores que prestan servicios de administración delegada o adquisición de contenidos, se puede propiciar la administración inadecuada  de los recursos asignados para la producción de contenidos de capital con el fin obtener beneficio propio o para favorecer un tercero, lo que trae como consecuencia Investigaciones disciplinarias, deterioro de la imagen institucional o desgaste administrativo.</t>
  </si>
  <si>
    <t>El control permite mitigar la causa "Ausencia o incumplimiento de los controles definidos para el préstamos de bienes o equipos para la producción" y con ello prevenir la ocurrencia del riesgo.</t>
  </si>
  <si>
    <t xml:space="preserve">Se cuenta con el documento autorización de salida de equipos el cual es remitido a las áreas correspondientes del trámite de los equipos. </t>
  </si>
  <si>
    <t>El riesgo de corrupción se puede presentar cuando por presión de terceros para favorecimiento de un particular, en conflicto de intereses, se privilegia acomodación de contenidos en la parrilla de programación. Esto puede ocasionar sanciones, daño a la imagen institucional y pérdida de credibilidad.</t>
  </si>
  <si>
    <t>Responsabilidad del coordinador de programación descrito en el manual de funciones.</t>
  </si>
  <si>
    <t>El control valida que los contenidos puestos en la parrilla den cumplimiento con los lineamientos editoriales de Capital.</t>
  </si>
  <si>
    <t>Manipulación de la información precontractual para la adquisición de equipos y servicios asociados al proceso.</t>
  </si>
  <si>
    <t>1. Medidas disciplinarias, penales y fiscales.
2. Afectaciones en  la calidad de la producción y emisión de contenidos.</t>
  </si>
  <si>
    <t>La persona responsable dentro del proceso es la coordinadora técnica apoyada por su equipo de trabajo.</t>
  </si>
  <si>
    <t xml:space="preserve">Con la aplicación del control se previene la ocurrencia del riesgo. </t>
  </si>
  <si>
    <t xml:space="preserve">A la fecha no se han requerido investigaciones producto de la ejecución del control, en caso de identificar una posible desviación se tomarán las medidas correspondientes.  Por solicitud del área jurídica podrán presentarse revisiones e investigaciones adicionales. </t>
  </si>
  <si>
    <t>EGCM-RC-001</t>
  </si>
  <si>
    <t>Difusión intencional de información atendiendo a intereses particulares internos y/o externos.</t>
  </si>
  <si>
    <t xml:space="preserve">Se puede presentar el riesgo de corrupción cuando se comunica o difunde información basada en intereses para el beneficio de particulares debido a presiones de terceros que pueden derivar en daño de la imagen institucional y posibles procesos sancionatorios. </t>
  </si>
  <si>
    <t>Coordinadora de prensa y comunicaciones</t>
  </si>
  <si>
    <t xml:space="preserve">La ejecución del control se encuentra a cargo de la Coordinadora de Prensa y Comunicaciones y su equipo. </t>
  </si>
  <si>
    <t xml:space="preserve">La Coordinadora de Prensa y Comunicaciones cuenta con la autonomía para la aprobación de contenido a publicar. </t>
  </si>
  <si>
    <t xml:space="preserve">La ejecución del control permite identificar cualquier tipo de falencia en la información a publicar. </t>
  </si>
  <si>
    <t xml:space="preserve">La ejecución del control permite realizar un filtro a la información, previniendo la materialización del riesgo. </t>
  </si>
  <si>
    <t xml:space="preserve">La fuente de información es confiable dado el origen de la misma. </t>
  </si>
  <si>
    <t xml:space="preserve">Se cuenta con la trazabilidad de la ejecución a partir de las comunicaciones. </t>
  </si>
  <si>
    <t>Apropiarse de manera particular de los elementos y/o bienes destinados para el desarrollo las actividades institucionales.</t>
  </si>
  <si>
    <t>1. Debilidades de control, en la salida y entrada de los elementos autorizados. 
2. Excesiva discrecionalidad.</t>
  </si>
  <si>
    <t>Sistema de seguridad física y tecnológica para la custodia de los bienes de la entidad. (Contrato de vigilancia).
1. Personal capacitado
2. Cámaras de monitoreo en HD
3. Sistema de comunicación.</t>
  </si>
  <si>
    <t>El área tiene las funciones y responsabilidades segregadas en el equipo, técnico de servicios administrativos (manual de funciones), y los contratistas de apoyo (obligaciones contractuales).</t>
  </si>
  <si>
    <t>El área cuenta con un sistema de inventario que permite realizar cualquier movimiento para los bienes contando con la trazabilidad documental respectiva.</t>
  </si>
  <si>
    <t>Con la aplicación del control se minimiza al máximo la posible salida no controlada de elementos del inventario de Capital</t>
  </si>
  <si>
    <t xml:space="preserve">Si es confiable por que la información relacionada en los soportes documentales da garantía de un control real de los elementos entregados por el almacén. </t>
  </si>
  <si>
    <t xml:space="preserve">No se han identificado casos en los cuales desde la salida de elementos se hayan identificado inconsistencias físicas al momento de hacer la entrega. </t>
  </si>
  <si>
    <t xml:space="preserve">Se cuenta con toda la trazabilidad de la información que da cuenta de la aplicación de los puntos de control </t>
  </si>
  <si>
    <t>El área tiene un responsable encargado del almacén cuyas obligaciones contractuales relacionan la toma física de inventarios.</t>
  </si>
  <si>
    <t xml:space="preserve">La periodicidad con la que se realiza  la toma fisca, mitiga la posibilidad de que se presente el riesgo. </t>
  </si>
  <si>
    <t xml:space="preserve">Si es confiable toda vez que es tomada a partir de el sistema de inventarios de Capital el cual se actualiza periódicamente, así como las conciliaciones contables de los bienes de la entidad. </t>
  </si>
  <si>
    <t>Si se cuenta con investigación oportuna, y después se procede con las investigaciones correspondientes tanto internas como externas (proceso disciplinario, investigaciones con entes de control, autoridades entre otros)</t>
  </si>
  <si>
    <t>Se cuenta con toda la trazabilidad de la ejecución de los inventarios programados desde el área de servicios administrativos</t>
  </si>
  <si>
    <t xml:space="preserve">Es permanente,  utilizando controles operativos, personal de vigilancia, cámaras de monitoreo y sistemas de comunicación </t>
  </si>
  <si>
    <t xml:space="preserve">Ayuda a controlar mas no prevenir </t>
  </si>
  <si>
    <t>Si realiza un control sobre las observaciones identificadas a través de la supervisión del contrato de vigilancia.</t>
  </si>
  <si>
    <t>El profesional de sistemas o quien adelante los estudios previos de contratación dentro del área.</t>
  </si>
  <si>
    <t xml:space="preserve">El control es ejecutado por el profesional universitario (manual de funciones) de sistemas y su equipo de trabajo (obligaciones contractuales) </t>
  </si>
  <si>
    <t xml:space="preserve">El control se ejecuta antes de realizar el proceso de convocatoria y contratación de los bienes y/o servicios. </t>
  </si>
  <si>
    <t>La aplicación de la actividad de control, determina la necesidad de la entidad y enmarca la oferta del mercado, aun así no garantiza que el riesgo sea 100% mitigado.</t>
  </si>
  <si>
    <t>Este control es parte integral del proceso contractual.</t>
  </si>
  <si>
    <t>El profesional de sistemas o quien adelante los estudios previos de contratación.</t>
  </si>
  <si>
    <t>La aplicación del control busca compara las condiciones del mercado para evitar sobrecostos y beneficiar a terceros.</t>
  </si>
  <si>
    <t>Puede presentarse el riesgo de corrupción de manipulación de la información para el beneficio de un tercero, como causa de la búsqueda de beneficios particulares sobre información específica y/o clasificada de capital, por fallas en el control de su custodia o de su confidencialidad, ocasionando alteraciones en la misma, sanciones e investigaciones y pérdida de la credibilidad en la gestión documental institucional.</t>
  </si>
  <si>
    <t xml:space="preserve">1. Interés sobre cualquier documento con información de Capital 
2. Falta de control con el custodio documental 
3. Bajo control sobre la confidencialidad de la información con el equipo de trabajo
4. Rotación del personal </t>
  </si>
  <si>
    <t>Al ser una entrega digital la información no puede ser modificada o alterada de alguna forma.</t>
  </si>
  <si>
    <t xml:space="preserve">Los puntos de control 6 y 7 del procedimiento AGRI-GD-PD-004 PRESTAMO Y CONSULTA DOCUMENTAL define como responsables a los encargados de los archivos de gestión de cada dependencia y central de la entidad. </t>
  </si>
  <si>
    <t>AGJC-RC-001</t>
  </si>
  <si>
    <t>1. Incumplimiento de la Ley 23 de 1982 de derechos de autor y derechos de imagen.
2. Incumplimiento de los términos establecidos para la difusión, comercialización y reproducción de las copias de material audiovisual.
3. Detrimento en los recursos obtenidos por parte del Canal respecto a los pagos asociados por concepto de copias de material audiovisual.</t>
  </si>
  <si>
    <t>Para el registro y radicación de la solicitud el auxiliar de atención al ciudadano. Para la aprobación y cobro del material audiovisual el Director Operativo y el Coordinador de Programación (manual de funciones).</t>
  </si>
  <si>
    <t xml:space="preserve">Cada vez que se presenta una solicitud de copia de material audiovisual es registrada en la herramienta definida en el control lo cual garantiza que se reduzca al máximo la posible desviación de la solicitud de copias. </t>
  </si>
  <si>
    <t>El diligenciamiento del cuadro de control garantizar que se tenga conocimiento pleno de la gestión asociada con la solicitud de copias.</t>
  </si>
  <si>
    <t xml:space="preserve">Jefe de la Oficina de Control Interno y Profesionales de la Oficina de Control Interno </t>
  </si>
  <si>
    <t xml:space="preserve">El responsable asignado es el Jefe de la Oficina de Control Interno y los profesionales con los que cuente la Oficina. </t>
  </si>
  <si>
    <t>Determinadas en el Manual especifico de Funciones y competencias de Canal Capital.</t>
  </si>
  <si>
    <t>La aplicación de los controles se ejecuta en cada etapa de la auditoría, se extiende a los papeles de trabajo y cumplimiento del objetivo formulado.</t>
  </si>
  <si>
    <t xml:space="preserve">Permite prevenir que se presenten resultados sin la debida aprobación o formalización de las observaciones. </t>
  </si>
  <si>
    <t>Se encuentra soportada con los papeles de trabajo de cada auditoría, así como de las evidencias entregadas por las unidades auditadas.</t>
  </si>
  <si>
    <t>Se realiza la verificación comparando los soportes remitidos por el área responsable de reportar la información versus papeles de trabajo e informe consolidado.</t>
  </si>
  <si>
    <t>Correos electrónicos, documentos con comentarios y actas de reunión en las que se consigna la ejecución del control.</t>
  </si>
  <si>
    <t>Se verifica lo observado por el área con los soportes entregados por el área, en caso de no corresponder se procede a la modificación de manera previa a la publicación o emisión del seguimiento.</t>
  </si>
  <si>
    <t xml:space="preserve">Se encuentran definidas en el anexo - Compromiso ético del auditor interno. </t>
  </si>
  <si>
    <t>Se ejecutan los principios y reglas durante el desarrollo de las funciones asignadas.</t>
  </si>
  <si>
    <t>Permite identificar las necesidades de formación del equipo de la Oficina de Control Interno con el fin mejorar las competencias que le permitan cumplir los principios descritos.</t>
  </si>
  <si>
    <t xml:space="preserve">Se construye sobre la normatividad vigente en materia de Control Interno basados en buenas prácticas nacionales e internacionales. </t>
  </si>
  <si>
    <t>Se programan capacitaciones internas sobre el contenido del código y otros temas que fortalezcan las capacidades del equipo de la Oficina de Control Interno.</t>
  </si>
  <si>
    <t>Se soporta en actas de reunión de socialización del código de ética, así como del compromiso remitido al expediente de cada auditor.</t>
  </si>
  <si>
    <t>La materialización del riesgo se presenta cuando el área realiza una orientación de forma maliciosa para favorecer a un tercero  estableciendo condiciones técnicas viciadas de los servicios a adquirir, discriminando tecnológicamente o comercialmente a proveedores u oferentes. Esto puede generar investigaciones de tipo penal, fiscal y disciplinario.</t>
  </si>
  <si>
    <t>Profesional de producción, coordinador técnico, director operativo y contratista del laboratorio</t>
  </si>
  <si>
    <t>Para los tres responsables esta definido en el manual de funciones, para el caso de los contratistas esta asignada en las obligaciones contractuales.</t>
  </si>
  <si>
    <t>El control se realiza cada vez que un servidor público o contratista solicita un bien o equipo de producción al profesional de producción, coordinador técnico o director operativo</t>
  </si>
  <si>
    <t>Las autorizaciones de salida de equipos contiene información suministrada por la persona que solicita el permiso y el profesional de producción, coordinador técnico, director operativo por esta razón se considera confiable.</t>
  </si>
  <si>
    <t xml:space="preserve">1. Impactos negativos en la imagen institucional.
2. Perdida de credibilidad en el canal tanto interna como externamente. 
3. Investigaciones y procesos sancionatorios por entes de control. </t>
  </si>
  <si>
    <t>Ofrecer a las audiencias una programación de contenidos de calidad que planteen la transformación de la sociedad hacia un modelo participativo e incluyente.</t>
  </si>
  <si>
    <t>ANEXO 2 - VALORACIÓN DE CONTROLES
RIESGOS DE CORRUPCIÓN</t>
  </si>
  <si>
    <t>1. Investigaciones disciplinarias
2. Deterioro de la imagen institucional
3. Desgaste administrativo</t>
  </si>
  <si>
    <t>1. Realizar revisiones periódicas de acuerdo con la programación de la SDP sobre el cumplimiento en la ejecución de los proyectos de inversión, como insumo de validación para el reporte y registro de información en el sistema SEGPLAN.</t>
  </si>
  <si>
    <t>2. Revisar procedimiento AGRI-SA-PD-010 TOMA FÍSICA DE INVENTARIOS  y actualizar en caso de requerirlo.</t>
  </si>
  <si>
    <t xml:space="preserve">3. Contrato de seguridad firmado y estudios de seguridad </t>
  </si>
  <si>
    <t xml:space="preserve">1. Un (1) procedimiento actualizado. O documento que sustente dicha actividad. </t>
  </si>
  <si>
    <t>1. Elaborar anexos técnicos para la adquisición de bienes y/o servicios que realiza el área.</t>
  </si>
  <si>
    <t>2. Identificar los valores de referencia históricos de la entidad y del sector (Colombia Compra Eficiente)</t>
  </si>
  <si>
    <t>1. Anexo técnico de los procesos adelantados en el periodo</t>
  </si>
  <si>
    <t>1. Número de anexos técnicos elaborados / Total de contratos de adquisición de bienes y servicios del área.</t>
  </si>
  <si>
    <t>1. Información registrada y actualizada en el formato de préstamo de expedientes</t>
  </si>
  <si>
    <t>1. Acta de asistencia a jornada de socialización.
2. Minutas contractuales con las cláusulas exigiendo la constitución de las garantías.</t>
  </si>
  <si>
    <t>1. No. De actividades ejecutadas / No. De actividades programadas.
2. Número de pólizas exigidas / Número de contratos suscritos</t>
  </si>
  <si>
    <t>El control se ejecuta trimestralmente o según la programación de la SDP para la realización del reporte de información .</t>
  </si>
  <si>
    <r>
      <t>Se cuenta con los correos remitidos por los líderes y responsables de las metas</t>
    </r>
    <r>
      <rPr>
        <sz val="11"/>
        <color theme="1"/>
        <rFont val="Arial"/>
        <family val="2"/>
      </rPr>
      <t xml:space="preserve"> y el registro de la información reportada en el sistema SEGPLAN.</t>
    </r>
  </si>
  <si>
    <t>El profesional Universitario de Planeación y el equipo de profesionales de apoyo del área</t>
  </si>
  <si>
    <t>1. Número de reportes realizados en el sistema SEGPLAN / Total de reportes según la programación de la SDP para los seguimientos en SEGPLAN de la vigencia.</t>
  </si>
  <si>
    <t>Generar canales de comunicación internos y externos para fortalecer la gestión de la entidad, mediante estrategias comunicacional organizacional interna y estrategias de comunicación masiva de forma externa.</t>
  </si>
  <si>
    <t>Agregar valor a la gestión del Canal a través de la evaluación en forma independiente y objetiva de la eficiencia, eficacia y economía de los procesos, planes, proyectos y metas institucionales, ayudando al cumplimiento de sus objetivos a través de la mejora continua de los procesos.</t>
  </si>
  <si>
    <t>El responsable asignado del establecimiento de las cláusulas de confidencialidad es la Coordinación Jurídica de Canal Capital.</t>
  </si>
  <si>
    <t>La aplicación del control se inicia desde la etapa precontractual, se extiende hasta la etapa poscontractual.</t>
  </si>
  <si>
    <t>Permite prevenir que se presenten vulneraciones a la información y/o uso inadecuado.</t>
  </si>
  <si>
    <t>Se construye sobre la normatividad en materia de contratación, uso de la información, confidencialidad y demás normatividad aplicable.</t>
  </si>
  <si>
    <t xml:space="preserve">Se soporta en los informes de supervisión entregados por el Jefe de la Oficina de Control Interno con destino al expediente de cada profesional del equipo y en los informes de supervisión en caso de que se detecten incumplimientos de alguna de las cláusulas señaladas. </t>
  </si>
  <si>
    <t xml:space="preserve">El equipo de gestión del archivo central cuenta con obligaciones definidas frente al tema </t>
  </si>
  <si>
    <t xml:space="preserve">1. Interés de obtener comisiones o beneficiar a terceros.
2. Falta o incumplimiento de controles o lineamientos para establecer las condiciones técnicas, pliego de condiciones o reglas de participación según lo definido en el manual de contratación de Capital que se encuentre vigente. </t>
  </si>
  <si>
    <t>Carpeta "estudio de mercado"con la siguiente información:
1. Estudios de mercado de las contrataciones de los procesos de contratación a los que aplique
2. Ofertas de proveedores
3. Anexos técnicos
4. Archivo "cuadro consolidado"
5. "AGJC-CN-FT-028 listado de documentos para contratar"</t>
  </si>
  <si>
    <t xml:space="preserve">La coordinadora técnica tiene asignadas las funciones del caso para la ejecución del control, así mismo, el equipo de trabajo asociado cuenta con obligaciones contractuales orientadas al desarrollo del control. </t>
  </si>
  <si>
    <t>Es confiable toda vez que la coordinadora junto con su equipo establecen las condiciones y las valida con la información suministrada por los oferentes.</t>
  </si>
  <si>
    <t>Se cuenta con carpeta "estudio de mercado"con la siguiente información:
1. Estudios de mercado de las contrataciones de los procesos de contratación a los que aplique
2. Ofertas de proveedores
3. Anexos técnicos
4. Archivo "cuadro consolidado"
5. "AGJC-CN-FT-028 listado de documentos para contratar"</t>
  </si>
  <si>
    <t>Cumplir AGJC-CN-MN-001 MANUAL DE CONTRATACIÓN.
Para procesos de selección se tendrá en cuenta los siguientes factores: 
ETAPAS DEL PROCESO DE CONTRATACIÓN
- ETAPA DE PLANEACIÓN.
- Estudios y documentos previos
Para personas naturales y jurídicas realizar la verificación de idoneidad y experiencia de conformidad con la necesidad planteada por la dependencia solicitante de la contratación.</t>
  </si>
  <si>
    <t>1. Detrimento patrimonial
2. Investigaciones disciplinarias penales y fiscales.</t>
  </si>
  <si>
    <t>1. Procedimiento actualizado o soporte del proceso de revisión correspondiente</t>
  </si>
  <si>
    <t>2. Procedimiento actualizado o soporte del proceso de revisión correspondiente</t>
  </si>
  <si>
    <t>3. Revisión de las obligaciones contractuales del servicio de vigilancia de la entidad en su etapa precontractual
4. Solicitar anualmente un estudio de seguridad para Capital.</t>
  </si>
  <si>
    <t>1. Un (1) documento con el estudio de seguridad.
2. Una (1) minuta contractual delservicio de vigilancia con las obligaciones definidas por la entidad.</t>
  </si>
  <si>
    <t>Se cuenta con toda la trazabilidad de la información (cámaras de seguridad, software de la empresa de seguridad y personal de seguridad)</t>
  </si>
  <si>
    <t>1. Estudios del mercado y análisis del sector de los procesos adelantados</t>
  </si>
  <si>
    <t>1. Número de estudios de mercado y análisis de sector adelantados por adquisición de bienes y/o servicios / Total de contratos de adquisición de bienes y servicios del área.</t>
  </si>
  <si>
    <t xml:space="preserve">El área adelanta el estudio de mercado para adelantar el proceso de contratación y surte los tramites en las diferentes dependencias involucradas quienes sugieren los cambios a los que haya lugar. Desde sistemas es aplicado por el profesional universitario del área y su equipo e trabajo que tiene asignadas las obligaciones contractuales del caso. </t>
  </si>
  <si>
    <t>Debido al desconocimiento y/o falta de aplicación de los lineamientos definidos por la dirección operativa, para la elaboración de propuestas comerciales o por el favorecimiento a los clientes y/o proveedores para dar descuentos, es posible que se presente la obtención de comisiones u otro tipo de ventaja con los clientes y/o proveedores para favores intereses particulares.</t>
  </si>
  <si>
    <t>1. Favorecimiento a los clientes para dar descuentos no permitidos o no autorizados. 
2. Desconocimiento y/o falta de aplicación de los lineamientos definidos por la dirección operativa para la elaboración de cotizaciones  y/o propuesta creativa y presupuesto, asi como para la aplicación de descuentos</t>
  </si>
  <si>
    <t xml:space="preserve">1. Investigaciones penales y fiscales
2. Daño de la reputación corporativa y pública
3. Pérdida de recursos para el funcionamiento de operación </t>
  </si>
  <si>
    <t>*MCOM-PD-002 Gestión proyectos y negocios estratégicos
*Resolución de tarifas (en donde se establecen las autorización de descuentos)
*MCOM-FT-014 Cotización sector público y privado y/o contratos - ofertas comerciales y presupuesto</t>
  </si>
  <si>
    <t>Obtención de comisiones u otro tipo de ventajas con los clientes, favoreciendo intereses particulares en las líneas de proyectos estratégicos y en detrimento de la rentabilidad de Capital.</t>
  </si>
  <si>
    <t>Para la ejecución del control es realizada por el lider de proyectos estrategicos (contratista) y/o el profesional de ventas y mercadeo</t>
  </si>
  <si>
    <t>La responsabilidad para el profesional de ventas y mercadeo ha sido definida en el manual de funciones y para el Lider de proyectos estrategicos en el contrato</t>
  </si>
  <si>
    <t xml:space="preserve">La periodicidad definida para la ejecución del control es la apropiada de acuerdo con la dinamica de la gestión de proyectos y negocios estratégicos </t>
  </si>
  <si>
    <t>Las acciones propuestas son prevenivas toda vez que permiten monitorear y controlar el riesgo previo a que este se materialice</t>
  </si>
  <si>
    <t>El procedimiento "MCOM-PD-002 Gestión proyectos y negocios estratégicos" cuenta con la descripción de elementos rigurosos para la formulación y presentación de las propuestas y formalización de los contratos u ofertas comerciales que incluyen revisiones de aspectos técnicos, misionales, juridicos y finacieros, asi mismo la resolucón de tarifas y el seguimiento a la gestión del equipo de comunicación publica y negocios estrategicos presenta información confiable y trazable</t>
  </si>
  <si>
    <t>A la fecha no se han requerido investigaciones producto de la ejecución del control, en caso de identificar una posible desviación se tomarán las medidas correspondientes como se describe a continuación.
En caso de identificarse desviaciones en la formulacion de cotizaciones  y/o propuesta creativa y presupuesto, asi como para la aplicación de descuentos, el lider de proyectos estrategicos (contratista) y/o el profesional de ventas y mercadeo realizaran la revisión de los antecendetes del evento y el contexto del mismo y posteriormente elevara al caso al Director Operativo, con base en la decisión que esta instancia tome, se realizaran las acciones correspondientes segun corresponda.</t>
  </si>
  <si>
    <t xml:space="preserve">Documento de seguimiento ejecutivo de las cuentas </t>
  </si>
  <si>
    <t xml:space="preserve">1. Documento de seguimiento ejecutivo de las cuentas </t>
  </si>
  <si>
    <t>Lider de proyectos estrategicos
Profesional de ventas y mercadeo</t>
  </si>
  <si>
    <t xml:space="preserve">1. Número de reuniones de tráfico realizadas </t>
  </si>
  <si>
    <t>Vulnerabilidades
1. Intención de favorecimiento por parte del área que genera la necesidad de información. 
2. Establecer criterios de publicación basados en intereses o preferencias por áreas o personas.
Amenazas
1. Interés de la administración de no comunicar o publicar información parcialmente.</t>
  </si>
  <si>
    <t xml:space="preserve">Aplicar una ruta de revisión del contenido a publica o difundir por parte de la Coordinación de Prensa y Comunicaciones. </t>
  </si>
  <si>
    <t xml:space="preserve">Se realiza una verficación continua de la información a publicar que permite identificar cualquier tipo de desviación o diferencia. </t>
  </si>
  <si>
    <t xml:space="preserve">1. Mantener la aplicación de la ruta de revisión del contenido a publicar o difundir por parte de la Coordinación de Prensa y Comunicaciones. 
2. Incluir la descripción de la ruta de revisión de contenido a publicar en la Polìtica de Comunicaciones . </t>
  </si>
  <si>
    <t>1. Comunicaciones entre la Coordinación de Prensa y Comunicaciones y las diferentes áreas. 
2. Descripción de la ruta incluida en la Política de Comunicaciones.</t>
  </si>
  <si>
    <t>1. Politica de Comunicaciones con la ruta de aprobación incluida.</t>
  </si>
  <si>
    <t xml:space="preserve">* Acta de reunión interna tratando el tema de selección de personal. </t>
  </si>
  <si>
    <t>Número de reuniones realizadas / número de reuniones programadas.</t>
  </si>
  <si>
    <t>Ausencia de criterios para la invitación a oferentes que puedan proporcionar contenidos o  servicios logisticos requeridos por la dirección operativa.</t>
  </si>
  <si>
    <t>1. AGJC-CN-MN-001 Manual de contratacion que se encuentre vigente.
3. MPTV-PD-006 Presentación de iniciativas - banco de proyectos audiovisuales y digitales</t>
  </si>
  <si>
    <t>Coordinador de producción y/o director operativo</t>
  </si>
  <si>
    <t>1. Perdida de los recursos financieros de la empresa e inadecuado manejo de los mismos. 
2. Detrimento patrimonial
Investigaciones Disciplinarias, Penales y Fiscales
3. Sanciones</t>
  </si>
  <si>
    <t>Subdirector Financiero.
Profesionales de la Subdirección Financiera.</t>
  </si>
  <si>
    <t>Favorecer a un tercero (persona, cliente o entidad) a través de la programación para la emisión de contenidos que no están asociados a la misionalidad de Capital o a un convenio o contrato suscrito por el canal</t>
  </si>
  <si>
    <t>1. Falta o incumplimiento de los puntos de control en la gestión de la programación en relación con contenidos que no provienen de los equipos de produción o comercialización del canal.</t>
  </si>
  <si>
    <t>1. Daño a la imagen institucional
2. Pérdida de credibilidad y clientes.
3. Afectación a la pertinencia de los contenidos
4. Investigaciones disciplinarias.</t>
  </si>
  <si>
    <t>Coordinador de Programación
Auxiliar de tráfico</t>
  </si>
  <si>
    <t>1. Número de solicitudes realizadas al dirección operativa para la validación de la parrilla.
2. Número de correos electrónicos con la continuidad diaria de emisión.
3.  Número de bitácoras diarias de seguimiento a la emisión.</t>
  </si>
  <si>
    <t>El control se realiza de acuerdo a las condiciones de la programación y al procedimiento que se encuentra vigente para tal fin, lo cual se considera oportuno</t>
  </si>
  <si>
    <t>La información es obtenida de reuniones con la dirección operativa, las solicitudes de emisión por parte de la gestión comercial, solicitudes de espacios por parte del ente regulador.</t>
  </si>
  <si>
    <t>1. Correos electrónicos con los responsables de las metas asociadas a los proyectos de inversión.
2. Reporte de información de seguimiento a la ejecución de proyectos de inversión en el sistema SEGPLAN, según la programación de la SDP.</t>
  </si>
  <si>
    <t>Conceptualizar, diseñar y/o ejecutar estrategias de comunicación pública y estrategias de 360o que establezcan una relación entre los públicos de interés y las entidades, a través de propuestas que ubiquen a la ciudadanía en el centro de los objetivos, de modo que generen experiencias relevantes y memorables.</t>
  </si>
  <si>
    <t>El Lider de proyectos estrategicos y/o el profesional de ventas y mercadeo, cada vez que se perfecciona un contrato u oferta de servicio, realizan la asignación de los productores para las diferentes cuentas del área, asi mismo realizan las reuniones de tráfico (minimo dos veces en el mes) con los equipos de proyectos estratégicos (comunicación publica y negocios estrategicos). Como soporte de la ejecución de estas actividades se realiza el registro de la información en la herramienta dispuesta para este fin.
Nota: este control incluye la información relacionada con contratos ejecutados directamente por los equipos de la dirección operativa.</t>
  </si>
  <si>
    <t>Producir contenidos audiovisuales que planteen la transformación de la sociedad hacia un modelo participativo e incluyente, bajo la política editorial que se construye para el cuatrienio "el ciudadano en el centro"</t>
  </si>
  <si>
    <t>Posibilidad de realizar una administración inadecuada  de los recursos asignados para la producción de contenidos con el fin obtener beneficio propio o para favorecer un tercero</t>
  </si>
  <si>
    <t>Expediente con la información precontractual para  la contratación de los proveedores requeridos por la dirección operativa tales como estudio previo y soportes. 
Esta información puede visualizarse en una carpeta drive compartida o en el link de secop II (el medio de soporte y el lugar de almancenamiento sera determinado por el área juridica de la entidad y el equipo de la Dirección Operativa seguirá los lineamientos por dicha instancia definidos)</t>
  </si>
  <si>
    <t>Número de expedientes cargados  carpeta drive compartida o en el link de secop II</t>
  </si>
  <si>
    <t>En caso de presentar evidencia de la materialización del riesgo la persona que autoriza la salida de bienes o quien detecte la falla realizará las investigaciones sobre el caso y compartirá las conclusiones al Director Operativo para la toma de decisiones y tramites subsiguientes según lo establecido por las instancias internas de cápita</t>
  </si>
  <si>
    <t>A la fecha no se han requerido investigaciones producto de la ejecución del control, en caso de identificar una posible desviación se tomarán las medidas correspondientes como se describe a continuación.; no obstante en caso tal, el coordinador de programacion realizara el análisis e indagación de la situación presentada sobre programación de contenidos que no están asociados a la misionalidad de Capital o a un convenio o contrato suscrito por el canal</t>
  </si>
  <si>
    <t>1. Solicitud al dirección operativa de validación de la parrilla.
2. Correos electrónicos con la continuidad diaria de emisión.
3. Bitácoras diarias de seguimiento a la emisión</t>
  </si>
  <si>
    <t xml:space="preserve">El control se realiza cada vez que se tiene la necesidad de contratación que requiere estudios de mercado y de acuerdo al Plan Anual de Adquisiciones. </t>
  </si>
  <si>
    <t xml:space="preserve">El riesgo de corrupción relacionado con la posibilidad de recibir o solicitar cualquier dádiva o beneficio a nombre propio o de terceros. </t>
  </si>
  <si>
    <t xml:space="preserve">1. Demora injustificada en los pagos. </t>
  </si>
  <si>
    <t xml:space="preserve">
1. Investigaciones Disciplinarias, penales y fiscales. 
2. Sanciones. </t>
  </si>
  <si>
    <t xml:space="preserve">
1. Vigilar que las cuentas se paguen dentro de los tiempos establecidos dentro del procedimiento. </t>
  </si>
  <si>
    <t xml:space="preserve">1. Informe de ORDPAGO trámite de cuentas. </t>
  </si>
  <si>
    <t xml:space="preserve">1. Acta de reunión de equipo de trabajo de la subdirección asociada a la revisión del procedimiento 
2. Informe de trámite de cuentas. </t>
  </si>
  <si>
    <t>Registrar operaciones no ciertas con el fin de beneficiar a un tercero.</t>
  </si>
  <si>
    <t>El riesgo corrupción asociado con el registro de operaciones no ciertas con el fin de beneficiar a un tercero, podría ser causado por presiones por parte de terceros o superiores u ocultamiento de fallas en las operaciones y/o procedimientos, ocasionando detrimento patrimonial e investigaciones por parte de los entes de control y vigilancia.</t>
  </si>
  <si>
    <t>1. Presiones por parte de terceros o superiores
2. Ocultamiento de fallas en las operaciones y procedimientos.</t>
  </si>
  <si>
    <t xml:space="preserve">1. Aplicar procedimiento: AGFF-PD-010 LIQUIDACIÓN ÓRDENES DE PAGO 
Puntos de control: 1, 2, 4,5 8,9, 
2. Política Financiera </t>
  </si>
  <si>
    <t>1. Revisar y mantener actualizados los procedimientos y la Polìtica Fiananciera de la Subdirección Financiera, para que los mismos cumplan  con la normatividad en materia financiera.</t>
  </si>
  <si>
    <t xml:space="preserve">1. Procedimientos actualizados y publicados
2. Política Financiera actualizada. </t>
  </si>
  <si>
    <t xml:space="preserve">1. Acta de reunión de equipo de trabajo de la subdirección asociada a la revisión del procedimiento 
2. Procedimientos y política actualizado </t>
  </si>
  <si>
    <t>Posibilidad de recibir o solicitar cualquier dávida o beneficio a cambio de agilizar el trámite de una cuenta.</t>
  </si>
  <si>
    <t>Ejecutar procedimiento: AAUT-PD-001 ATENCIÓN Y RESPUESTA A REQUERIMIENTOS DE LA CIUDADANÍA - Punto de Control actividad 3</t>
  </si>
  <si>
    <t>1. Emitir una comunicación a las áreas involucradas en el proceso de copias de material audiovisual donde se socialice el debido cumplimiento del procedimiento establecido AAUT-PD-001 ATENCIÓN Y RESPUESTA A REQUERIMIENTOS DE LA CIUDADANIA, específicamente del punto de control de la actividad tres.</t>
  </si>
  <si>
    <t>1.  Comunicación enviada a las áreas competentes a través de correo electrónico.</t>
  </si>
  <si>
    <t>1.  Al menos dos comunicaciones enviada a las áreas competentes.</t>
  </si>
  <si>
    <t xml:space="preserve">El coordinador de técnica o el ingeniero de apoyo del área técnica (contratista) o la persona que el coordinador delegue, cada vez que requieran iniciar un proceso de contratación en el cual sea necesario efectuar un estudio de mercado se realizan las siguientes acciones:
1. Proyección de un anexo técnico
2. Invitación a cotizar a empresas con experiencia en el producto o servicios a contratar
3. Comparación de las ofertas </t>
  </si>
  <si>
    <t xml:space="preserve">Coordinador Técnica </t>
  </si>
  <si>
    <t>1. Número de documentos evidencia del proceso precontractual, elaborados por la coordinación de técnica/ Total de contratos de adquisición de bienes y servicios de la coordinación técnica que requieren estudio de mercado.</t>
  </si>
  <si>
    <t>AGJC-CN-MN-001 Manual de contratación que se encuentre vigente</t>
  </si>
  <si>
    <t>Ejecutar procedimiento: AGRI-SA-PD-008 SALIDA DE ELEMENTOS DEL ALMACÉN
Puntos de Control: 2,3,6,7 y 8</t>
  </si>
  <si>
    <t xml:space="preserve">1. Revisar procedimiento AGRI-SA-PD-008 SALIDA DE ELEMENTOS DEL ALMACÉN y actualización en caso de  requerirlo. </t>
  </si>
  <si>
    <t>Control al préstamo y consulta de los documentos físicos</t>
  </si>
  <si>
    <t xml:space="preserve">1. Realizar la solicitud de prestamo por correo electronico
2. Registrar la solicitud en la base de datos de prestamos
3. Realizar la entrega del expediente solicitado dejando la evidencia de entrega por medio de correo electronico  </t>
  </si>
  <si>
    <t>1. Correo de solicitud de prestamo de expedientes
2. Base de datos de control de préstamos de expedientes.
3. Correo electronico de evidencia de entrega y/o devolución de expedientes</t>
  </si>
  <si>
    <t>Control al préstamo y consulta de los documentos electronicos y/o Digitales</t>
  </si>
  <si>
    <t xml:space="preserve">Continuidad  de emisión diaria, parrilla de programación y bitácora de emisión.
MDCC-PD-002 Gestión de programación para el servicio de televisión </t>
  </si>
  <si>
    <t>1.El coordinador de programación y el auxiliar de tráfico realizan mínimo una vez al mes solicitudes a la Dirección Operativa para la validación de la parrilla de programación y/o novedades.
2. El auxiliar de tráfico remite los correos electrónicos comunicando a las áreas competentes la continuidad de emisión de cada día.
3. Los operadores de máster diligencian diariamente las bitácoras de seguimiento de los contenidos emitidos
Todo lo anterior se realiza con el objeto de verificar el cumplimiento de los puntos de control en la gestión de la programación en relación con contenidos que no provienen de los equipos de produción o comercialización del canal.</t>
  </si>
  <si>
    <t>1. Acta en la que el director operativo aprueba la parrilla.
2. Correos electrónicos con la continuidad diaria de emisión.
3. Bitácoras diarias de seguimiento a la emisión.</t>
  </si>
  <si>
    <t>Posibilidad de recibir y/o solicitar dádivas o beneficios a nombre propio o de terceros, omitiendo observaciones detectadas, en los informes de resultados o usando inadecuadamente la información a la que se tiene acceso.</t>
  </si>
  <si>
    <t>La recepción o solicitud de dádivas o beneficios, pueden ocasionar la omisión de observaciones detectadas en el desarrollo de evaluaciones y seguimientos y/o el uso inadecuado de información por alguno de los miembros del equipo de la Oficina de Control Interno. Lo cual puede generar perjuicios a la entidad, representados en: detrimentos patrimoniales,  sanciones al equipo de la Oficina de Control Interno, no realización de investigaciones (disciplinarias, penales o fiscales), obstáculos a la mejora continua y deterioro de la imagen de la OCI.</t>
  </si>
  <si>
    <t>1. Presiones por parte de los responsables del proceso evaluado a los miembros de la Oficina de Control Interno. 
2. Prevalencia de los intereses particulares sobre los institucionales.
3. Incumplimiento de normatividad y principios aplicables frente a la confidencialidad de la información, así como de auditoría.
4. Ausencia de una cultura ética del Equipo de la OCI.</t>
  </si>
  <si>
    <t xml:space="preserve">1. Probabilidad que se presneten Detrimentos patrimoniales.
2. Sanciones al equipo de la Oficina de Control Interno.
3. Impedir la mejora continua de la organización.
4. Pérdida de credibilidad de la Oficina de Control Interno y/o de la organización. 
5. Impedir el inicio de indagaciones y/o investigaciones disciplinarias, penales y/o fiscales. </t>
  </si>
  <si>
    <t xml:space="preserve">El Jefe de la Oficina de Control Interno verifica que los profesionales de la OCI ejecuten las actividades determinadas en los procedimientos CCSE-PD-002 Auditorías de gestión y CCSE-PD-003 Seguimientos, a través de la revisión de los informes de resultados generados en el ejercicio de auditoría y/o seguimiento, de manera que estos cumplan con los términos establecidos en el CCSE-MN-001 Manual de Auditoría Interna y CCSE-PO-003 Estatuto de Auditoría Interna previo a la comunicación a las partes interesadas. </t>
  </si>
  <si>
    <t>El Comité Institucional de Coordinación de Control Interno supervisa las responsabilidades establecidas en el CCSE-PO-003 Estatuto de auditoría mediante la presentación periódica de su cumplimiento por parte del Jefe de la Oficina de Control Interno, así como de los resultados de las evaluación(es) y/o seguimiento(s) efectuados.</t>
  </si>
  <si>
    <t>Los profesionales de la Oficina de Control Interno diligencian y firman el formato "COMPROMISO ÉTICO DEL AUDITOR INTERNO CANAL CAPITAL" de conformidad con lo requerido en el CCSE-PO-004 Código de ética para auditores internos y el Jefe de la Oficina de Control Interno verifica que se diligencien y los remite al expediente contractual.</t>
  </si>
  <si>
    <t>Los profesionales de la Oficina de Control Interno suscriben sus contratos de prestación de servicios, incluida la cláusula de confidencialidad y uso de la información.</t>
  </si>
  <si>
    <t>1. Revisión y/o actualización del procedimiento AUDITORIAS DE GESTIÓN [CCSE-PD-002].
2. Revisión y/o actualización del procedimiento SEGUIMIENTOS [CCSE-PD-003].
3. Socializar el Procedimiento AUDITORIAS DE GESTIÓN (CCSE-PD-002) revisado o actualizado en la vigencia. 
4. Socializar el Procedimiento SEGUIMIENTOS (CCSE-PD-003) revisado o actualizado en la vigencia.</t>
  </si>
  <si>
    <t>1. Procedimientos revisados y/o actualizados.
2. Acta de reunión de la socialización de los procedimientos revisados o actualizados.</t>
  </si>
  <si>
    <t xml:space="preserve">5. Formular el Plan de Fomento de la Cultura del Autocontrol.
6. Realizar seguimiento al Plan de Fomento de la Cultura del Autocontrol mínimo una (1) vez al mes. </t>
  </si>
  <si>
    <t xml:space="preserve">1. Plan de Fomento de la Cultura del Autocontrol.
2. Seguimiento al Plan de Fomento de la Cultura del Autocontrol. </t>
  </si>
  <si>
    <t xml:space="preserve">7. Revisar y/o actualizar el Código de Ética del Auditor - Canal Capital.
8. Suscribir el Compromiso Ético del Auditor Interno al incio de la nueva contratación- Canal Capital y remitir al expediente de cada integrante de la OCI.
9. Socializar a los integrantes de la OCI, sobre el Código de Ética del Auditor y el Código de Integridad. </t>
  </si>
  <si>
    <t>1. Código de ética revisado y/o actualizado. 
2. Acta de reunión de socialización del documento revisado y/o actualizado.
3. Compromiso ético del auditor suscrito.</t>
  </si>
  <si>
    <t xml:space="preserve">10. Revisar y/o actualizar el Estatuto de Auditoría - Canal Capital
11. Revisar y/o actualizar el Manual de Auditoría Interna - Canal Capital
12. Socialización del Estatuto de Auditoría Interna y Manual de Auditoría al equipo de la Oficina de Control Interno. </t>
  </si>
  <si>
    <t xml:space="preserve">1. Estatuto de auditoría revisado y/o actualizado.
2. Manual de auditoría revisado y/o atualizado.
3. Acta de reunión de socialización de los documentos revisados y/o actualizados. </t>
  </si>
  <si>
    <t xml:space="preserve">Los responsables son el Comité Institucional de Coordinación de Control Interno y el Jefe de la Oficina de Control Interno. </t>
  </si>
  <si>
    <t>Personas que prestan sus servicios a la Oficina de Control Interno y el Jefe de la Oficina de Control Interno</t>
  </si>
  <si>
    <t>Determinadas en el Manual especifico de Funciones y competencias de Canal Capital, Resolución de conformación del Comité Institucional de Coordinación de Control Interno y demás normatividad aplicable en materia de Control Interno.</t>
  </si>
  <si>
    <t>Determinadas en la normatividad aplicable en materia de contratación, así de las disposiciones del Canal incluidas en la documentación del proceso contractual.</t>
  </si>
  <si>
    <t xml:space="preserve">La ejecución de los controles se aplica en cada Comité Institucional de Coordinación de Control Interno adelantado en Capital. </t>
  </si>
  <si>
    <t>Permite verificar que las evaluaciones y/o seguimientos adelantados generen valor para la entidad, que cuenten con los parámetros definidos y que evidencie el avance reportado por el área responsable de entregar la información.</t>
  </si>
  <si>
    <t>Se soporta con las evidencias entregadas por las áreas responsables en relación con el avance identificado por el equipo de la Oficina de Control Interno, registrado en los papeles de trabajo.</t>
  </si>
  <si>
    <t xml:space="preserve">Se programan capacitaciones internas tanto del equipo de la Oficina de Control Interno como de la Coordinación Jurídica en materia de contratación que fortalezcan el conocimiento del equipo en aspectos de contratación y demás temas relacionados. El supervisor en sus diferentes informes reporta al Ordenador del Gasto presuntos incumplimientos para adelantar las investigaciones a que haya lugar. </t>
  </si>
  <si>
    <t xml:space="preserve">Actas de reunión del Comité Institucional de Coordinación de Control Interno en las que se evidencia la ejecución de la supervisión de cumplimiento del estatuto y resultados del cumplimiento de las evaluaciones y/o seguimientos. </t>
  </si>
  <si>
    <t>1. Procedimientos revisados y/o actualizados y socializados / 2</t>
  </si>
  <si>
    <t>1. Plan de fomento formulado / 1
2. Seguimientos adelantados / 11</t>
  </si>
  <si>
    <t>1. Documento revisado y/o actualizado y socializado / 1
2. Compromiso ético del auditor suscrito en el expediente de cada integrante de la OCI.</t>
  </si>
  <si>
    <t>1. Documentos revisados y/o actualizados y socializados / 2</t>
  </si>
  <si>
    <t>Fecha
Terminación</t>
  </si>
  <si>
    <t>Fecha
Inicio</t>
  </si>
  <si>
    <t xml:space="preserve">01/02/2022
</t>
  </si>
  <si>
    <t xml:space="preserve">25/01/2022
</t>
  </si>
  <si>
    <t>PRIMER SEGUIMIENTO 2021</t>
  </si>
  <si>
    <t>1. Fecha seguimiento</t>
  </si>
  <si>
    <t>2. Evidencias o soportes ejecución acción de mejora</t>
  </si>
  <si>
    <t>3. Actividades realizadas  a la fecha</t>
  </si>
  <si>
    <t>4. Resultado del indicador</t>
  </si>
  <si>
    <t>5. Alerta</t>
  </si>
  <si>
    <t>6. Análisis - Seguimiento OCI</t>
  </si>
  <si>
    <t>7. Auditor que realizó el seguimiento</t>
  </si>
  <si>
    <r>
      <t xml:space="preserve">Cada vez que se identifica la necesidad de adquisición de contenidos o servicios logisticos para la Dirección Operativa, los equipos técnicos, administrativos y juridicos designados para el apoyo de los procesos de contratación de bienes y servicios, realizan la definición de las condiciones técnicas,  jurídicas y financieras para  la contratación de los proveedores de requeridos para la producción de contenidos audiovisuales. Lo anterior con el objetivo de garantizar el cumplimiento del principio de selección objetiva y convalidando los requisitos mínimos definidos por Capital para la contratación de proveedores en el marco del Manual de contratación y procedimientos relacionados que se encuentren vigentes. 
</t>
    </r>
    <r>
      <rPr>
        <b/>
        <sz val="8"/>
        <rFont val="Arial"/>
        <family val="2"/>
      </rPr>
      <t>Nota</t>
    </r>
    <r>
      <rPr>
        <sz val="8"/>
        <rFont val="Arial"/>
        <family val="2"/>
      </rPr>
      <t>: 
Se realiza una descripción ampliada de los responsables del control, los cuales participaran según corresponda y de acuerdo con la etapa precontractual:
Coordinador de producción
Profesional universitario de producción
Profesional universitario de ventas y mercadeo
Contratista que lidera el equipo digital
Contratista que lidera el proyectos estrategicos
Contratista que lidera el equipo cultura - ciudadania y educación
Contratista que lidera el equipo de proyectos perioditicos e informativos,
Contratista designado como productor de un proyecto audiovisual
Colaboradores del área técnica y/o programación, segun corresponda y de acuerdo a la pertinencia de la producción
Colaboradores de la subdirección financiera, juridica y administrativa designados</t>
    </r>
  </si>
  <si>
    <t>1. Realizar una jornada de socialización sobre el Manual de contratación y los procedimientos asociados.
2. Exigir la constitución de las pólizas que cubran la totalidad de los riesgos asociados al incumplimiento en la ejecución del contrato.</t>
  </si>
  <si>
    <t>Mapa de Riesgos de Corrupción 2022
Versión 1
Fecha de publicación: 31/01/2022
Seguimiento vigencia 2022
Oficina de Control Interno</t>
  </si>
  <si>
    <t xml:space="preserve">No se remiten soportes de ejecución para el presente soporte. </t>
  </si>
  <si>
    <t>Jizeth González</t>
  </si>
  <si>
    <r>
      <rPr>
        <b/>
        <sz val="8"/>
        <color theme="1"/>
        <rFont val="Tahoma"/>
        <family val="2"/>
      </rPr>
      <t xml:space="preserve">Reporte At. Ciudadano: </t>
    </r>
    <r>
      <rPr>
        <sz val="8"/>
        <color theme="1"/>
        <rFont val="Tahoma"/>
        <family val="2"/>
      </rPr>
      <t xml:space="preserve">No se han realizado avances frente a esta acción.
</t>
    </r>
    <r>
      <rPr>
        <b/>
        <sz val="8"/>
        <color theme="1"/>
        <rFont val="Tahoma"/>
        <family val="2"/>
      </rPr>
      <t xml:space="preserve">Análisis OCI: </t>
    </r>
    <r>
      <rPr>
        <sz val="8"/>
        <color theme="1"/>
        <rFont val="Tahoma"/>
        <family val="2"/>
      </rPr>
      <t xml:space="preserve">De conformidad con lo formulado en las actividades de control y el reporte del área no se ha ejecutado lo programado en el mapa. Teniendo en cuenta lo anterior, se califica la acción con alerta </t>
    </r>
    <r>
      <rPr>
        <b/>
        <sz val="8"/>
        <color theme="1"/>
        <rFont val="Tahoma"/>
        <family val="2"/>
      </rPr>
      <t>"Sin Iniciar"</t>
    </r>
    <r>
      <rPr>
        <sz val="8"/>
        <color theme="1"/>
        <rFont val="Tahoma"/>
        <family val="2"/>
      </rPr>
      <t xml:space="preserve">, por lo que es importante que se adelante la revisión de la redacción del control identificado con el fin de adelantar las modificaciones de conformidad con la </t>
    </r>
    <r>
      <rPr>
        <i/>
        <sz val="8"/>
        <color theme="1"/>
        <rFont val="Tahoma"/>
        <family val="2"/>
      </rPr>
      <t>"Guía para la administración del riesgo y el diseño de controles en entidades públicas - Versión 5 - Diciembre de 2020"</t>
    </r>
    <r>
      <rPr>
        <sz val="8"/>
        <color theme="1"/>
        <rFont val="Tahoma"/>
        <family val="2"/>
      </rPr>
      <t xml:space="preserve">, así como de las acciones dentro de los plazos establecidos. </t>
    </r>
  </si>
  <si>
    <r>
      <rPr>
        <b/>
        <sz val="8"/>
        <color theme="1"/>
        <rFont val="Tahoma"/>
        <family val="2"/>
      </rPr>
      <t>1. Evidencia transporte</t>
    </r>
    <r>
      <rPr>
        <sz val="8"/>
        <color theme="1"/>
        <rFont val="Tahoma"/>
        <family val="2"/>
      </rPr>
      <t xml:space="preserve">
https://community.secop.gov.co/Public/Tendering/OpportunityDetail/Index?noticeUID=CO1.NTC.2759755&amp;isFromPublicArea=True&amp;isModal=False
</t>
    </r>
    <r>
      <rPr>
        <b/>
        <sz val="8"/>
        <color theme="1"/>
        <rFont val="Tahoma"/>
        <family val="2"/>
      </rPr>
      <t>2. Operador logístico - Patagonia:</t>
    </r>
    <r>
      <rPr>
        <sz val="8"/>
        <color theme="1"/>
        <rFont val="Tahoma"/>
        <family val="2"/>
      </rPr>
      <t xml:space="preserve">
DOCUMENTOS CONTRACTUALES - PRODUCCIÓN LOGISTICA - Google Drive
</t>
    </r>
    <r>
      <rPr>
        <b/>
        <sz val="8"/>
        <color theme="1"/>
        <rFont val="Tahoma"/>
        <family val="2"/>
      </rPr>
      <t xml:space="preserve">3. Catering Atlas
</t>
    </r>
    <r>
      <rPr>
        <sz val="8"/>
        <color theme="1"/>
        <rFont val="Tahoma"/>
        <family val="2"/>
      </rPr>
      <t xml:space="preserve">DOCUMENTOS CONTRACTUALES - PRODUCCIÓN LOGISTICA - Google Drive
</t>
    </r>
    <r>
      <rPr>
        <b/>
        <sz val="8"/>
        <color theme="1"/>
        <rFont val="Tahoma"/>
        <family val="2"/>
      </rPr>
      <t>4. Transporte Alex</t>
    </r>
    <r>
      <rPr>
        <sz val="8"/>
        <color theme="1"/>
        <rFont val="Tahoma"/>
        <family val="2"/>
      </rPr>
      <t xml:space="preserve">
DOCUMENTOS CONTRACTUALES - PRODUCCIÓN LOGISTICA - Google Drive
Producción 
</t>
    </r>
    <r>
      <rPr>
        <b/>
        <sz val="8"/>
        <color theme="1"/>
        <rFont val="Tahoma"/>
        <family val="2"/>
      </rPr>
      <t>1. Mundo eureka</t>
    </r>
    <r>
      <rPr>
        <sz val="8"/>
        <color theme="1"/>
        <rFont val="Tahoma"/>
        <family val="2"/>
      </rPr>
      <t xml:space="preserve">
https://community.secop.gov.co/Public/Tendering/OpportunityDetail/Index?noticeUID=CO1.NTC.2889146&amp;isFromPublicArea=True&amp;isModal=False
</t>
    </r>
    <r>
      <rPr>
        <b/>
        <sz val="8"/>
        <color theme="1"/>
        <rFont val="Tahoma"/>
        <family val="2"/>
      </rPr>
      <t>2. Microcontenidos infancia, adolescentes, ciudadano del planeta, estereotipo de genero Convocatoria CP-02-2022</t>
    </r>
    <r>
      <rPr>
        <sz val="8"/>
        <color theme="1"/>
        <rFont val="Tahoma"/>
        <family val="2"/>
      </rPr>
      <t xml:space="preserve">
https://drive.google.com/file/d/1tMIMaiZ9HGK5ICL484uWTRRXP8qhxiDK/view</t>
    </r>
  </si>
  <si>
    <r>
      <rPr>
        <b/>
        <sz val="8"/>
        <color theme="1"/>
        <rFont val="Tahoma"/>
        <family val="2"/>
      </rPr>
      <t xml:space="preserve">Reporte Producción: </t>
    </r>
    <r>
      <rPr>
        <sz val="8"/>
        <color theme="1"/>
        <rFont val="Tahoma"/>
        <family val="2"/>
      </rPr>
      <t xml:space="preserve">Se han realizado las etapa precontractual de los recursos requeridos para el proceso. Algunos de ellos se encuentra en etapa precontractual, se adjunta detalle de los link.
</t>
    </r>
    <r>
      <rPr>
        <b/>
        <sz val="8"/>
        <color theme="1"/>
        <rFont val="Tahoma"/>
        <family val="2"/>
      </rPr>
      <t xml:space="preserve">Análisis OCI: </t>
    </r>
    <r>
      <rPr>
        <sz val="8"/>
        <color theme="1"/>
        <rFont val="Tahoma"/>
        <family val="2"/>
      </rPr>
      <t xml:space="preserve">Se verifican los enlaces remitidos por el área, dentro de los cuales se evidencian los soportes cargados en el SECOP II de la etapa precontractual; sin embargo, en las carpetas relacionadas de Google Drive no se evidencia el cargue de la documentación de manera completa, por lo que es importante que el área actualice la información de los expedientes. 
Teniendo en cuenta lo anterior, se califica la acción </t>
    </r>
    <r>
      <rPr>
        <b/>
        <sz val="8"/>
        <color theme="1"/>
        <rFont val="Tahoma"/>
        <family val="2"/>
      </rPr>
      <t>"En Proceso"</t>
    </r>
    <r>
      <rPr>
        <sz val="8"/>
        <color theme="1"/>
        <rFont val="Tahoma"/>
        <family val="2"/>
      </rPr>
      <t xml:space="preserve"> y se recomienda al área continuar la ejecución de las actividades dentro de los plazos programados. </t>
    </r>
  </si>
  <si>
    <t>1. Estudios de mercado Cto 191-2022 - FERRETERIA LA ESCUADRA LTDA.
2. Estudios de mercado Cto 121-2022 - PORTATIL SAS - VERTICAL IT
3. Estudios de mercado Cto 123-2022 - ENERGY MSI S.A.S.
4. Estudios de mercado Cto 125-2022 - ADTEL LATAM S.A.S.
5. Estudios de mercado Cto 135-2022 -AIWA SONY SERVICIO ELECTRONICO SAS
6. Carta de exclusividad para el territorio colombiano de las fábricas que representan Cto 129 -2022 - ADTEL LATAM S.A.S.. 
7. Solicitud realizada por el canal y oferta enviada por el contratista ETB.</t>
  </si>
  <si>
    <r>
      <rPr>
        <b/>
        <sz val="8"/>
        <color theme="1"/>
        <rFont val="Tahoma"/>
        <family val="2"/>
      </rPr>
      <t xml:space="preserve">Reporte C. Técnica: </t>
    </r>
    <r>
      <rPr>
        <sz val="8"/>
        <color theme="1"/>
        <rFont val="Tahoma"/>
        <family val="2"/>
      </rPr>
      <t xml:space="preserve">Durante el primer cuatrimestre del año 2022 la coordinacion adelanto siete (7) procesos de contratacion para los cuales se realizó estudio de mercado a cinco (5) procesos.
 1. Cto 191-2022 - FERRETERIA LA ESCUADRA LTDA.
 2. Cto 121-2022 - PORTATIL SAS - VERTICAL IT
 3. Cto 123-2022 - ENERGY MSI S.A.S.
 4. Cto 125-2022 - ADTEL LATAM S.A.S.
 5. Cto 135-2022 -AIWA SONY SERVICIO ELECTRONICO SAS
El proceso correspondientes al contrato: Cto 129 -2022 - ADTEL LATAM S.A.S., no presenta estudio de mercado ya que se trata de un proveedor que cuentan con exclusividad para el territorio colombiano de las fábricas que representan. El proceso correspondiente al contrato 817-2017 - 44 - ETB, no presenta estudio de mercado ya que es contrato de adhesión y su procedimiento de operación se ejecuta con órdenes que se van generando en la medida de las necesidades del Canal.
</t>
    </r>
    <r>
      <rPr>
        <b/>
        <sz val="8"/>
        <color theme="1"/>
        <rFont val="Tahoma"/>
        <family val="2"/>
      </rPr>
      <t xml:space="preserve">Análisis OCI: </t>
    </r>
    <r>
      <rPr>
        <sz val="8"/>
        <color theme="1"/>
        <rFont val="Tahoma"/>
        <family val="2"/>
      </rPr>
      <t xml:space="preserve">Verificados los soportes remitidos por el área se evidencia la mayoría de soportes relacionados, para el contrato 191-2022 no es posible corroborar el soporte de comparación; para el resto de los contratos indicados se evidencia el correo de invitación a cotizar, así como de los anexos técnicos. 
Teniendo en cuenta lo anterior, es importante que los soportes se consoliden en su totalidad. Por lo tanto, la acción se califica </t>
    </r>
    <r>
      <rPr>
        <b/>
        <sz val="8"/>
        <color theme="1"/>
        <rFont val="Tahoma"/>
        <family val="2"/>
      </rPr>
      <t>"En Proceso"</t>
    </r>
    <r>
      <rPr>
        <sz val="8"/>
        <color theme="1"/>
        <rFont val="Tahoma"/>
        <family val="2"/>
      </rPr>
      <t xml:space="preserve"> y se recomienda al área dar continuidad con la ejecución de las actividades programadas. De igual manera, es importante que se verifique la redacción del control identificado, de conformidad con los lineamientos establecidos en la</t>
    </r>
    <r>
      <rPr>
        <i/>
        <sz val="8"/>
        <color theme="1"/>
        <rFont val="Tahoma"/>
        <family val="2"/>
      </rPr>
      <t xml:space="preserve"> "Guía para la administración del riesgo y el diseño de controles en entidades públicas - Versión 5 - Diciembre de 2020".</t>
    </r>
  </si>
  <si>
    <t>1. https://drive.google.com/file/d/1C7Gpln76o3BUmqfIzkw4rSWdFeOaXlPt/view?usp=sharing</t>
  </si>
  <si>
    <t>1. Consolidado de prestamos Enero, febrero, Marzo y abril 
2. Base de presamos 2022</t>
  </si>
  <si>
    <t>1. Acta de reunión.</t>
  </si>
  <si>
    <t>Henry Beltrán</t>
  </si>
  <si>
    <r>
      <rPr>
        <b/>
        <sz val="8"/>
        <color theme="1"/>
        <rFont val="Arial"/>
        <family val="2"/>
      </rPr>
      <t>Reporte Juridica;</t>
    </r>
    <r>
      <rPr>
        <sz val="8"/>
        <color theme="1"/>
        <rFont val="Arial"/>
        <family val="2"/>
      </rPr>
      <t xml:space="preserve">1. Durante el primer cuatrimestre de 2022, no se adelantó ninguna capacitación del Manual de Contratación de la entidad, el cual está siendo revisado para efectuar una actualización del mismo. 2. Durante el primer cuatrimestre de 2022, se elaboraron  136 contratos de los cuales solamente en 6 contratos no se exigió la constitución de pólizas. 
</t>
    </r>
    <r>
      <rPr>
        <b/>
        <sz val="8"/>
        <color theme="1"/>
        <rFont val="Arial"/>
        <family val="2"/>
      </rPr>
      <t xml:space="preserve">Analisis OCI; </t>
    </r>
    <r>
      <rPr>
        <sz val="8"/>
        <color theme="1"/>
        <rFont val="Arial"/>
        <family val="2"/>
      </rPr>
      <t xml:space="preserve"> Se da cuenta del cumplimiento en el primer cuatrimestre de la segunda actividad. No hay reporte ni soporte de la primera actividad. Por cuenta de  la fecha de culminacion se califica como </t>
    </r>
    <r>
      <rPr>
        <b/>
        <sz val="8"/>
        <color theme="1"/>
        <rFont val="Arial"/>
        <family val="2"/>
      </rPr>
      <t>"En Proceso".</t>
    </r>
  </si>
  <si>
    <t>1. Se anexan minutas contractuales y estudios previos en donde se puede observar la exigencia de la constitución de garantías. Igualmente se anexa base de datos de contratacion a corte 30 abril de 2022 y archivo en excel que contiene el número de contratos elaborados durante el período reportado y cuáles de ellos tienen o no la exigencia de constitución de garantías</t>
  </si>
  <si>
    <t>1. Soportes correspondientes en drive de seguimiento y en el archivo de gestion de la oficina de control interno.</t>
  </si>
  <si>
    <t xml:space="preserve">Reportes de información mensual en el SPI 
Reporte de información en el sistema SEGPLAN </t>
  </si>
  <si>
    <r>
      <t xml:space="preserve">Reporte Planeación: </t>
    </r>
    <r>
      <rPr>
        <sz val="8"/>
        <color theme="1"/>
        <rFont val="Tahoma"/>
        <family val="2"/>
      </rPr>
      <t>Durante el primer cuatrimestre se llevaron a cabo seguimientos a le ejecución de los proyectos de inversión en el aplicativo SPI cuyo insumo contribuye en el reporte de información en el sistema SEGPLAN, con el desarollo de esta actividad es posible hacer una validación de informacion lo que permite reducir el riesgos de inconsistencia en los reportes realizados y dejar mayor trazabilidad en la información reportada.</t>
    </r>
    <r>
      <rPr>
        <b/>
        <sz val="8"/>
        <color theme="1"/>
        <rFont val="Tahoma"/>
        <family val="2"/>
      </rPr>
      <t xml:space="preserve">
Análisis OCI: </t>
    </r>
    <r>
      <rPr>
        <sz val="8"/>
        <color theme="1"/>
        <rFont val="Tahoma"/>
        <family val="2"/>
      </rPr>
      <t xml:space="preserve">Conforme a las evidencias, se realizaron 3 reportes en el aplicativo SPI, para los meses de enero, febrero y marzo, y el reporte trimestral del aplicativo SEGPLAN. Teniendo en cuenta que se realizarán 9 reportes más para la vigencia 2022 la acción se califica como </t>
    </r>
    <r>
      <rPr>
        <b/>
        <sz val="8"/>
        <color theme="1"/>
        <rFont val="Tahoma"/>
        <family val="2"/>
      </rPr>
      <t>"En proceso"</t>
    </r>
  </si>
  <si>
    <t>Diana Romero</t>
  </si>
  <si>
    <r>
      <t xml:space="preserve">Reporte Servicios Administrativos: </t>
    </r>
    <r>
      <rPr>
        <sz val="8"/>
        <color theme="1"/>
        <rFont val="Tahoma"/>
        <family val="2"/>
      </rPr>
      <t>Se solicita el documento editable del procedimiento AGRI-SA-PD-008 SALIDA DE ELEMENTOS DEL ALMACÉN para iniciar con la respectiva actualización a la operación actual del canal.</t>
    </r>
    <r>
      <rPr>
        <b/>
        <sz val="8"/>
        <color theme="1"/>
        <rFont val="Tahoma"/>
        <family val="2"/>
      </rPr>
      <t xml:space="preserve">
Análisis OCI: </t>
    </r>
    <r>
      <rPr>
        <sz val="8"/>
        <color theme="1"/>
        <rFont val="Tahoma"/>
        <family val="2"/>
      </rPr>
      <t xml:space="preserve">Se evidencia la solicitud, para iniciar la revisión del procedimiento. Se califica como </t>
    </r>
    <r>
      <rPr>
        <b/>
        <sz val="8"/>
        <color theme="1"/>
        <rFont val="Tahoma"/>
        <family val="2"/>
      </rPr>
      <t>"En proceso"</t>
    </r>
  </si>
  <si>
    <t>Correo de solicitud</t>
  </si>
  <si>
    <t>Contrato 140-2022 Amcovit LTDA</t>
  </si>
  <si>
    <r>
      <t xml:space="preserve">Reporte Servicios Administrativos: </t>
    </r>
    <r>
      <rPr>
        <sz val="8"/>
        <color theme="1"/>
        <rFont val="Tahoma"/>
        <family val="2"/>
      </rPr>
      <t>1. Queda pendiente realizar por parte del contratista los estudios de seguridad para Canal Capital.
2. El pasado 07 de abril se da inició al contrato 140-2022 suscrito con la empresa Amcovit LTDA.</t>
    </r>
    <r>
      <rPr>
        <b/>
        <sz val="8"/>
        <color theme="1"/>
        <rFont val="Tahoma"/>
        <family val="2"/>
      </rPr>
      <t xml:space="preserve">
Análisis OCI: </t>
    </r>
    <r>
      <rPr>
        <sz val="8"/>
        <color theme="1"/>
        <rFont val="Tahoma"/>
        <family val="2"/>
      </rPr>
      <t xml:space="preserve">Se evidencia la minuta contractual con la empresa Amcovit LTDA, donde se especifican las obligaciones que deben cumpli la entidad. Teniendo en cuenta que falta realizar la actividad 1, Se califica como </t>
    </r>
    <r>
      <rPr>
        <b/>
        <sz val="8"/>
        <color theme="1"/>
        <rFont val="Tahoma"/>
        <family val="2"/>
      </rPr>
      <t>"En proceso"</t>
    </r>
  </si>
  <si>
    <t>1- AGJC-CN-FT-001. ESTUDIOS PREVIOS SISTEMAS</t>
  </si>
  <si>
    <r>
      <t xml:space="preserve">Reporte Sistemas: </t>
    </r>
    <r>
      <rPr>
        <sz val="8"/>
        <color theme="1"/>
        <rFont val="Tahoma"/>
        <family val="2"/>
      </rPr>
      <t>Para el periodo del reporte:
Se realizó el  estudio previo con el anexo técnico del proceso contractual: STAR SOLUTION -ROBOT.</t>
    </r>
    <r>
      <rPr>
        <b/>
        <sz val="8"/>
        <color theme="1"/>
        <rFont val="Tahoma"/>
        <family val="2"/>
      </rPr>
      <t xml:space="preserve">
Análisis OCI: </t>
    </r>
    <r>
      <rPr>
        <sz val="8"/>
        <color theme="1"/>
        <rFont val="Tahoma"/>
        <family val="2"/>
      </rPr>
      <t xml:space="preserve">Conforme a las evidencias, se elaboró un estudio previo, donde se incluyó un anexo técnico, para la adquisición de equipos de respaldo y almacenamiento de la información. 
Teniendo en cuenta que durante  la vigencia 2022, el área podría tener la necesidad de adquirir más bienes y/o servicios, por ende la elaboración de estudios previos para su adquisición, la acción se califica como </t>
    </r>
    <r>
      <rPr>
        <b/>
        <sz val="8"/>
        <color theme="1"/>
        <rFont val="Tahoma"/>
        <family val="2"/>
      </rPr>
      <t>"En proceso"</t>
    </r>
  </si>
  <si>
    <t>2- ANEXO TECNICO - BACKUP</t>
  </si>
  <si>
    <r>
      <t xml:space="preserve">Reporte Sistemas: </t>
    </r>
    <r>
      <rPr>
        <sz val="8"/>
        <color theme="1"/>
        <rFont val="Tahoma"/>
        <family val="2"/>
      </rPr>
      <t>Para el periodo del reporte:
Se realizó el proceso de cotización, consulta de bases de datos y análisis de precios históricos los cuales se encuentran en el estudio previo del proceso contractual: STAR SOLUTION -ROBOT</t>
    </r>
    <r>
      <rPr>
        <b/>
        <sz val="8"/>
        <color theme="1"/>
        <rFont val="Tahoma"/>
        <family val="2"/>
      </rPr>
      <t xml:space="preserve">
Análisis OCI: </t>
    </r>
    <r>
      <rPr>
        <sz val="8"/>
        <color theme="1"/>
        <rFont val="Tahoma"/>
        <family val="2"/>
      </rPr>
      <t xml:space="preserve">Conforme a las evidencias, se elaboró un estudio previo, donde se incluyó estudio de mercado,  para la adquisición de equipos de respaldo y almacenamiento de la información. 
Teniendo en cuenta que durante  la vigencia 2022, el área podría tener la necesidad de adquirir más bienes y/o servicios, por ende la elaboración de estudios previos para su adquisición, la acción se califica como </t>
    </r>
    <r>
      <rPr>
        <b/>
        <sz val="8"/>
        <color theme="1"/>
        <rFont val="Tahoma"/>
        <family val="2"/>
      </rPr>
      <t>"En proceso"</t>
    </r>
  </si>
  <si>
    <t>Universo</t>
  </si>
  <si>
    <t>1. Acta de aprobación de la parrilla firmada por el director operativo
2. Pantallazo de los correos eléctrónicos enviados diariamente
3. Bitácoras diarias entregada por los integrantes del master de emisión</t>
  </si>
  <si>
    <r>
      <t xml:space="preserve">Programación: </t>
    </r>
    <r>
      <rPr>
        <sz val="8"/>
        <color theme="1"/>
        <rFont val="Tahoma"/>
        <family val="2"/>
      </rPr>
      <t xml:space="preserve">Se realizaron las actividade de control conforme se estableciero en el mapa de riesgos de corrupcion para la vigencia, asi mismo se encuentra soporte de cada una de ellas.
</t>
    </r>
    <r>
      <rPr>
        <b/>
        <sz val="8"/>
        <color theme="1"/>
        <rFont val="Tahoma"/>
        <family val="2"/>
      </rPr>
      <t xml:space="preserve">
Análisis OCI:</t>
    </r>
    <r>
      <rPr>
        <sz val="8"/>
        <color theme="1"/>
        <rFont val="Tahoma"/>
        <family val="2"/>
      </rPr>
      <t xml:space="preserve"> Se verificaron 4 actas de aprobación de parrilla (en enero, febrero, marzo, abril) para la programación de febrero, marzo, abril y mayo de 2022. Así mismo se evidenciaron los correos electrónicos diarios del primer cuatrimestre y las bitácoras diarias del personal del master de emisión de los 4 meses de la vigencia 2022. De acuerdo con el indicador de la actividad y la fecha de terminación, se califica </t>
    </r>
    <r>
      <rPr>
        <b/>
        <sz val="8"/>
        <color theme="1"/>
        <rFont val="Tahoma"/>
        <family val="2"/>
      </rPr>
      <t>"En Proceso".</t>
    </r>
  </si>
  <si>
    <t xml:space="preserve">Mónica Virgüéz </t>
  </si>
  <si>
    <t>1. Documento consolidado del avance del control para el 1er cuatrimestre</t>
  </si>
  <si>
    <r>
      <t xml:space="preserve">Comercialización: </t>
    </r>
    <r>
      <rPr>
        <sz val="8"/>
        <color theme="1"/>
        <rFont val="Tahoma"/>
        <family val="2"/>
      </rPr>
      <t xml:space="preserve">Durante los meses de enero, febrero, marzo y abril de 2022 se han realizado las reuniones de tráfico en cada uno de los equipos y se cuenta con el soporte de las mismas en las siguientes herramientas: 1. MCOM-FT-019 SEGUIMIENTO A LA GESTION COMERCIAL Y MERCADEO y 2. Informe ejecutivo de las actividades de proyectos estrategicos, espacio en el que participa la Gerente de Capital. </t>
    </r>
    <r>
      <rPr>
        <b/>
        <sz val="8"/>
        <color theme="1"/>
        <rFont val="Tahoma"/>
        <family val="2"/>
      </rPr>
      <t xml:space="preserve">
Análisis OCI:</t>
    </r>
    <r>
      <rPr>
        <sz val="8"/>
        <color theme="1"/>
        <rFont val="Tahoma"/>
        <family val="2"/>
      </rPr>
      <t xml:space="preserve"> Se evidenciaron soportes de las reuniones de tráfico, de acuerdo con el reporte de avance realizado por el proceso de Comercialización. Se observó consolidación de la información en documento Gestión de riesgos, con los respectivos enlaces a las herramientas de seguimiento. Según indicador de la actividad y  fecha de terminación, se califica </t>
    </r>
    <r>
      <rPr>
        <b/>
        <sz val="8"/>
        <color theme="1"/>
        <rFont val="Tahoma"/>
        <family val="2"/>
      </rPr>
      <t>"En Proceso".</t>
    </r>
  </si>
  <si>
    <t>Reporte de Ordpago de las cuentas liquidads en el primer trimestre (Enero, febrero y marzo).</t>
  </si>
  <si>
    <r>
      <t xml:space="preserve">Subdirección Financiera: </t>
    </r>
    <r>
      <rPr>
        <sz val="8"/>
        <color theme="1"/>
        <rFont val="Tahoma"/>
        <family val="2"/>
      </rPr>
      <t xml:space="preserve">1.Informe de trámite de cuentas del primer trimestre y 2. No se ha realizado actualiazación del procedimiento AGFF-PD-010 LIQUIDACIÓN ÓRDENES DE PAGO
</t>
    </r>
    <r>
      <rPr>
        <b/>
        <sz val="8"/>
        <color theme="1"/>
        <rFont val="Tahoma"/>
        <family val="2"/>
      </rPr>
      <t xml:space="preserve">
Análisis OCI:</t>
    </r>
    <r>
      <rPr>
        <sz val="8"/>
        <color theme="1"/>
        <rFont val="Tahoma"/>
        <family val="2"/>
      </rPr>
      <t xml:space="preserve"> Se verificó listado en excel - reporte de Ordpago, del primer trimestre de 2022. Se recomienda a la Subdirección tener en cuenta que, el corte de este seguimiento correspondía al primer cuatrimestre de la vigencia, para ajustar las evidencias en el siguiente corte. Según el indicador de la actividad y la fecha de terminación, se califica </t>
    </r>
    <r>
      <rPr>
        <b/>
        <sz val="8"/>
        <color theme="1"/>
        <rFont val="Tahoma"/>
        <family val="2"/>
      </rPr>
      <t>"En Proceso".</t>
    </r>
  </si>
  <si>
    <r>
      <rPr>
        <b/>
        <sz val="8"/>
        <color theme="1"/>
        <rFont val="Tahoma"/>
        <family val="2"/>
      </rPr>
      <t xml:space="preserve">Reporte Comunicaciones: </t>
    </r>
    <r>
      <rPr>
        <sz val="8"/>
        <color theme="1"/>
        <rFont val="Tahoma"/>
        <family val="2"/>
      </rPr>
      <t xml:space="preserve">La aplicación de  la ruta de revisión del contenido a publicar o difundir por parte de la Coordinación de Prensa y Comunicaciones se mantiene para todos los comunicados, boletines internos, entre otros productos; es por esto que durante las reuniones que se tuvieron con otras áreas del canal para conocer de sus necesidades en términos de comunicaciones se les compartió al final la ruta de revisión (como se puede evidenciar al final de la presentación que anexamos en los soportes).
Adicionalmente, se esta trabajando en conjunto con los directivos del Sistema para actualizar la política de comunicaciones y en ése sentido poder incluir la descripción de la ruta de revisión de contenido en el documento. La reunión con los directivos tomó lugar el 25 de abril (anexamos soportes) y ahora desde comunicaciones estamos trabajando en un documento consolidado con la retroalimentación hecha por ellos.
</t>
    </r>
    <r>
      <rPr>
        <b/>
        <sz val="8"/>
        <color theme="1"/>
        <rFont val="Tahoma"/>
        <family val="2"/>
      </rPr>
      <t xml:space="preserve">Análisis OCI: </t>
    </r>
    <r>
      <rPr>
        <sz val="8"/>
        <color theme="1"/>
        <rFont val="Tahoma"/>
        <family val="2"/>
      </rPr>
      <t xml:space="preserve">Teniendo en cuenta lo indicado por el área, así como los soportes entregados no se evidencia la aplicación de la ruta indicada en las actividades de control, así como tampoco se evidencia el acta en el que se registren los compromisos y decisiones frente a la actualización de la Política de comunicaciones. Por lo que la acción se califica con alerta </t>
    </r>
    <r>
      <rPr>
        <b/>
        <sz val="8"/>
        <color theme="1"/>
        <rFont val="Tahoma"/>
        <family val="2"/>
      </rPr>
      <t>"Sin Iniciar"</t>
    </r>
    <r>
      <rPr>
        <sz val="8"/>
        <color theme="1"/>
        <rFont val="Tahoma"/>
        <family val="2"/>
      </rPr>
      <t xml:space="preserve"> y se recomienda al área adelantar la recopilación de los soportes que permitan evidenciar el cumplimiento de lo formulado. 
De manera adicional, es importante que se adelante la verificación de la redacción del control teniendo en cuenta lo indicado en la </t>
    </r>
    <r>
      <rPr>
        <i/>
        <sz val="8"/>
        <color theme="1"/>
        <rFont val="Tahoma"/>
        <family val="2"/>
      </rPr>
      <t>"Guía para la administración del riesgo y el diseño de controles en entidades públicas - Versión 5 - Diciembre de 2020"</t>
    </r>
    <r>
      <rPr>
        <sz val="8"/>
        <color theme="1"/>
        <rFont val="Tahoma"/>
        <family val="2"/>
      </rPr>
      <t>.</t>
    </r>
  </si>
  <si>
    <r>
      <t xml:space="preserve">Reporte Recursos Humanos: </t>
    </r>
    <r>
      <rPr>
        <sz val="8"/>
        <color theme="1"/>
        <rFont val="Tahoma"/>
        <family val="2"/>
      </rPr>
      <t xml:space="preserve">Se realiza reuníon de grupo en la cual se revisa el proceso de vinculación y otros temas pertienentes.
</t>
    </r>
    <r>
      <rPr>
        <b/>
        <sz val="8"/>
        <color theme="1"/>
        <rFont val="Tahoma"/>
        <family val="2"/>
      </rPr>
      <t xml:space="preserve">Analisis OCI: </t>
    </r>
    <r>
      <rPr>
        <sz val="8"/>
        <color theme="1"/>
        <rFont val="Tahoma"/>
        <family val="2"/>
      </rPr>
      <t xml:space="preserve">La acta de reunion remitida por el area no da cuenta en su contenido que se haya tratado la materia concerniente a la actividad de control formulada. Se califica </t>
    </r>
    <r>
      <rPr>
        <b/>
        <sz val="8"/>
        <color theme="1"/>
        <rFont val="Tahoma"/>
        <family val="2"/>
      </rPr>
      <t>"Sin iniciar"</t>
    </r>
    <r>
      <rPr>
        <sz val="8"/>
        <color theme="1"/>
        <rFont val="Tahoma"/>
        <family val="2"/>
      </rPr>
      <t xml:space="preserve"> y se sugiere verificar que los soportes remitidos den cuenta del cumplimiento material del control establecido. </t>
    </r>
  </si>
  <si>
    <r>
      <t xml:space="preserve">Reporte G. Documental: </t>
    </r>
    <r>
      <rPr>
        <sz val="8"/>
        <color theme="1"/>
        <rFont val="Tahoma"/>
        <family val="2"/>
      </rPr>
      <t xml:space="preserve">Para el primer cuatrimestre del año 2022 se realizaron un total de 240 recibidos y entregados por correo electronico al solcitando, de igual manera se registran en la base de prestamos para su debido control. 
</t>
    </r>
    <r>
      <rPr>
        <b/>
        <sz val="8"/>
        <color theme="1"/>
        <rFont val="Tahoma"/>
        <family val="2"/>
      </rPr>
      <t xml:space="preserve">Análisis OCI: </t>
    </r>
    <r>
      <rPr>
        <sz val="8"/>
        <color theme="1"/>
        <rFont val="Tahoma"/>
        <family val="2"/>
      </rPr>
      <t xml:space="preserve">Se verifican los soportes remitidos por el área evidenciando la base de datos en la que se registra la solicitud de expedientes, de igual manera se remiten los soportes de los correos recibidos de solicitud de expedientes; se recomienda al área verificar la funcionalidad de los documentos remitidos ya que no todos pueden ser visualizados. 
De conformidad con lo anterior, se califica la acción </t>
    </r>
    <r>
      <rPr>
        <b/>
        <sz val="8"/>
        <color theme="1"/>
        <rFont val="Tahoma"/>
        <family val="2"/>
      </rPr>
      <t>"En Proceso"</t>
    </r>
    <r>
      <rPr>
        <sz val="8"/>
        <color theme="1"/>
        <rFont val="Tahoma"/>
        <family val="2"/>
      </rPr>
      <t xml:space="preserve"> y se recomienda dar continuidad con la ejecución de las actividades programadas. De igual manera, es importante que se verifique la redacción de los controles identificado, de conformidad con los lineamientos establecidos en la "Guía para la administración del riesgo y el diseño de controles en entidades públicas - Versión 5 - Diciembre de 2020".</t>
    </r>
  </si>
  <si>
    <r>
      <t xml:space="preserve">Subdirección Financiera: </t>
    </r>
    <r>
      <rPr>
        <sz val="8"/>
        <color theme="1"/>
        <rFont val="Tahoma"/>
        <family val="2"/>
      </rPr>
      <t xml:space="preserve">S1. No se han realizado actualizaciones a los procedimientos y politica de la Subdirección Financiera.
</t>
    </r>
    <r>
      <rPr>
        <b/>
        <sz val="8"/>
        <color theme="1"/>
        <rFont val="Tahoma"/>
        <family val="2"/>
      </rPr>
      <t xml:space="preserve">
Análisis OCI:</t>
    </r>
    <r>
      <rPr>
        <sz val="8"/>
        <color theme="1"/>
        <rFont val="Tahoma"/>
        <family val="2"/>
      </rPr>
      <t xml:space="preserve"> De acuerdo con el reporte de la Subdirección se califica </t>
    </r>
    <r>
      <rPr>
        <b/>
        <sz val="8"/>
        <color theme="1"/>
        <rFont val="Tahoma"/>
        <family val="2"/>
      </rPr>
      <t xml:space="preserve">"Sin iniciar". </t>
    </r>
    <r>
      <rPr>
        <sz val="8"/>
        <color theme="1"/>
        <rFont val="Tahoma"/>
        <family val="2"/>
      </rPr>
      <t>De igual manera es importante realizar una revisión de la redacción del control propuesto de conformidad con la Giía de Riesgos y loa lineamientos institucionales.</t>
    </r>
  </si>
  <si>
    <r>
      <t xml:space="preserve">Reporte OCI: </t>
    </r>
    <r>
      <rPr>
        <sz val="8"/>
        <color theme="1"/>
        <rFont val="Tahoma"/>
        <family val="2"/>
      </rPr>
      <t xml:space="preserve">En el marco del rol de enfoque hacia la prevencion se elaboró el Plan de Fomento de la Cultura del Control, como documento que aporta al cumplimiento de las acciones propuestas en el Plan Anual de Auditoría </t>
    </r>
    <r>
      <rPr>
        <b/>
        <sz val="8"/>
        <color theme="1"/>
        <rFont val="Tahoma"/>
        <family val="2"/>
      </rPr>
      <t>.</t>
    </r>
  </si>
  <si>
    <r>
      <t xml:space="preserve">Reporte OCI: </t>
    </r>
    <r>
      <rPr>
        <sz val="8"/>
        <color theme="1"/>
        <rFont val="Tahoma"/>
        <family val="2"/>
      </rPr>
      <t xml:space="preserve">En el marco del rol de enfoque hacia la prevencion se han venido dando las revisiones y actualizaciones de los distintos documentos de la Oficina de control interno conforme el cronograma establecido de actualización establecido.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</si>
</sst>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0.0%"/>
  </numFmts>
  <fonts count="29" x14ac:knownFonts="1">
    <font>
      <sz val="11"/>
      <color theme="1"/>
      <name val="Calibri"/>
      <family val="2"/>
      <scheme val="minor"/>
    </font>
    <font>
      <b/>
      <sz val="11"/>
      <color theme="1"/>
      <name val="Calibri"/>
      <family val="2"/>
      <scheme val="minor"/>
    </font>
    <font>
      <sz val="10"/>
      <name val="Arial"/>
      <family val="2"/>
    </font>
    <font>
      <i/>
      <sz val="10"/>
      <name val="Arial"/>
      <family val="2"/>
    </font>
    <font>
      <b/>
      <sz val="10"/>
      <name val="Arial"/>
      <family val="2"/>
    </font>
    <font>
      <b/>
      <sz val="11"/>
      <name val="Arial"/>
      <family val="2"/>
    </font>
    <font>
      <sz val="11"/>
      <name val="Arial"/>
      <family val="2"/>
    </font>
    <font>
      <sz val="10"/>
      <name val="Arial"/>
      <family val="2"/>
    </font>
    <font>
      <sz val="11"/>
      <color theme="1"/>
      <name val="Arial"/>
      <family val="2"/>
    </font>
    <font>
      <sz val="10"/>
      <color theme="1"/>
      <name val="Arial"/>
      <family val="2"/>
    </font>
    <font>
      <b/>
      <sz val="10"/>
      <color theme="1"/>
      <name val="Arial"/>
      <family val="2"/>
    </font>
    <font>
      <sz val="11"/>
      <color theme="1"/>
      <name val="Calibri"/>
      <family val="2"/>
      <scheme val="minor"/>
    </font>
    <font>
      <b/>
      <sz val="11"/>
      <color theme="1"/>
      <name val="Arial"/>
      <family val="2"/>
    </font>
    <font>
      <i/>
      <sz val="11"/>
      <color theme="1"/>
      <name val="Arial"/>
      <family val="2"/>
    </font>
    <font>
      <i/>
      <sz val="10"/>
      <color theme="1"/>
      <name val="Arial"/>
      <family val="2"/>
    </font>
    <font>
      <b/>
      <sz val="8"/>
      <color theme="1"/>
      <name val="Arial"/>
      <family val="2"/>
    </font>
    <font>
      <sz val="10"/>
      <name val="Arial Narrow"/>
      <family val="2"/>
    </font>
    <font>
      <sz val="10"/>
      <name val="Arial Narrow"/>
      <family val="2"/>
      <charset val="1"/>
    </font>
    <font>
      <sz val="11"/>
      <color rgb="FFFF0000"/>
      <name val="Arial"/>
      <family val="2"/>
    </font>
    <font>
      <sz val="8"/>
      <name val="Calibri"/>
      <family val="2"/>
      <scheme val="minor"/>
    </font>
    <font>
      <sz val="10"/>
      <color theme="1"/>
      <name val="Arial Narrow"/>
      <family val="2"/>
    </font>
    <font>
      <b/>
      <sz val="10"/>
      <color theme="0"/>
      <name val="Tahoma"/>
      <family val="2"/>
    </font>
    <font>
      <b/>
      <sz val="9"/>
      <color theme="1"/>
      <name val="Tahoma"/>
      <family val="2"/>
    </font>
    <font>
      <sz val="8"/>
      <color theme="1"/>
      <name val="Arial"/>
      <family val="2"/>
    </font>
    <font>
      <b/>
      <sz val="8"/>
      <name val="Arial"/>
      <family val="2"/>
    </font>
    <font>
      <sz val="8"/>
      <color theme="1"/>
      <name val="Tahoma"/>
      <family val="2"/>
    </font>
    <font>
      <b/>
      <sz val="8"/>
      <color theme="1"/>
      <name val="Tahoma"/>
      <family val="2"/>
    </font>
    <font>
      <sz val="8"/>
      <name val="Arial"/>
      <family val="2"/>
    </font>
    <font>
      <i/>
      <sz val="8"/>
      <color theme="1"/>
      <name val="Tahoma"/>
      <family val="2"/>
    </font>
  </fonts>
  <fills count="20">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rgb="FFBFBFBF"/>
        <bgColor indexed="64"/>
      </patternFill>
    </fill>
    <fill>
      <patternFill patternType="solid">
        <fgColor rgb="FFFFFF00"/>
        <bgColor indexed="64"/>
      </patternFill>
    </fill>
    <fill>
      <patternFill patternType="solid">
        <fgColor rgb="FFFF6600"/>
        <bgColor indexed="64"/>
      </patternFill>
    </fill>
    <fill>
      <patternFill patternType="solid">
        <fgColor rgb="FFFF0000"/>
        <bgColor indexed="64"/>
      </patternFill>
    </fill>
    <fill>
      <patternFill patternType="solid">
        <fgColor rgb="FF00B050"/>
        <bgColor indexed="64"/>
      </patternFill>
    </fill>
    <fill>
      <patternFill patternType="solid">
        <fgColor theme="4"/>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8"/>
        <bgColor indexed="64"/>
      </patternFill>
    </fill>
    <fill>
      <patternFill patternType="solid">
        <fgColor theme="9"/>
        <bgColor indexed="64"/>
      </patternFill>
    </fill>
    <fill>
      <patternFill patternType="solid">
        <fgColor theme="9" tint="0.79998168889431442"/>
        <bgColor indexed="64"/>
      </patternFill>
    </fill>
    <fill>
      <patternFill patternType="solid">
        <fgColor theme="8" tint="-0.499984740745262"/>
        <bgColor indexed="64"/>
      </patternFill>
    </fill>
    <fill>
      <patternFill patternType="solid">
        <fgColor theme="8" tint="0.59999389629810485"/>
        <bgColor indexed="64"/>
      </patternFill>
    </fill>
  </fills>
  <borders count="91">
    <border>
      <left/>
      <right/>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style="thin">
        <color rgb="FF000000"/>
      </top>
      <bottom style="thin">
        <color rgb="FF000000"/>
      </bottom>
      <diagonal/>
    </border>
    <border>
      <left/>
      <right/>
      <top style="thin">
        <color rgb="FF000000"/>
      </top>
      <bottom style="medium">
        <color rgb="FF000000"/>
      </bottom>
      <diagonal/>
    </border>
    <border>
      <left/>
      <right/>
      <top style="medium">
        <color indexed="64"/>
      </top>
      <bottom style="thin">
        <color rgb="FF000000"/>
      </bottom>
      <diagonal/>
    </border>
    <border>
      <left style="medium">
        <color indexed="64"/>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rgb="FF000000"/>
      </left>
      <right/>
      <top style="medium">
        <color indexed="64"/>
      </top>
      <bottom style="thin">
        <color rgb="FF000000"/>
      </bottom>
      <diagonal/>
    </border>
    <border>
      <left/>
      <right style="medium">
        <color rgb="FF000000"/>
      </right>
      <top style="medium">
        <color indexed="64"/>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style="thin">
        <color rgb="FF000000"/>
      </bottom>
      <diagonal/>
    </border>
  </borders>
  <cellStyleXfs count="9">
    <xf numFmtId="0" fontId="0" fillId="0" borderId="0"/>
    <xf numFmtId="0" fontId="2" fillId="0" borderId="0"/>
    <xf numFmtId="0" fontId="7" fillId="0" borderId="0"/>
    <xf numFmtId="0" fontId="7" fillId="0" borderId="0"/>
    <xf numFmtId="9" fontId="11" fillId="0" borderId="0" applyFont="0" applyFill="0" applyBorder="0" applyAlignment="0" applyProtection="0"/>
    <xf numFmtId="44" fontId="11" fillId="0" borderId="0" applyFont="0" applyFill="0" applyBorder="0" applyAlignment="0" applyProtection="0"/>
    <xf numFmtId="0" fontId="2" fillId="0" borderId="0"/>
    <xf numFmtId="0" fontId="2" fillId="0" borderId="0"/>
    <xf numFmtId="44" fontId="11" fillId="0" borderId="0" applyFont="0" applyFill="0" applyBorder="0" applyAlignment="0" applyProtection="0"/>
  </cellStyleXfs>
  <cellXfs count="708">
    <xf numFmtId="0" fontId="0" fillId="0" borderId="0" xfId="0"/>
    <xf numFmtId="0" fontId="2" fillId="2" borderId="0" xfId="1" applyFill="1"/>
    <xf numFmtId="0" fontId="2" fillId="2" borderId="2" xfId="1" applyFill="1" applyBorder="1"/>
    <xf numFmtId="0" fontId="2" fillId="2" borderId="0" xfId="1" applyFill="1" applyBorder="1"/>
    <xf numFmtId="0" fontId="2" fillId="2" borderId="3" xfId="1" applyFill="1" applyBorder="1"/>
    <xf numFmtId="0" fontId="5" fillId="4" borderId="4" xfId="1" applyFont="1" applyFill="1" applyBorder="1" applyAlignment="1">
      <alignment horizontal="center" vertical="center" wrapText="1"/>
    </xf>
    <xf numFmtId="0" fontId="5" fillId="5" borderId="4" xfId="1" applyFont="1" applyFill="1" applyBorder="1" applyAlignment="1">
      <alignment horizontal="center" vertical="center" wrapText="1"/>
    </xf>
    <xf numFmtId="0" fontId="5" fillId="6" borderId="5" xfId="1" applyFont="1" applyFill="1" applyBorder="1" applyAlignment="1">
      <alignment horizontal="center" vertical="center" wrapText="1"/>
    </xf>
    <xf numFmtId="0" fontId="5" fillId="7" borderId="6" xfId="1" applyFont="1" applyFill="1" applyBorder="1" applyAlignment="1">
      <alignment horizontal="center" vertical="center" wrapText="1"/>
    </xf>
    <xf numFmtId="0" fontId="5" fillId="7" borderId="7" xfId="1" applyFont="1" applyFill="1" applyBorder="1" applyAlignment="1">
      <alignment horizontal="center" vertical="center" wrapText="1"/>
    </xf>
    <xf numFmtId="0" fontId="5" fillId="7" borderId="8" xfId="1" applyFont="1" applyFill="1" applyBorder="1" applyAlignment="1">
      <alignment horizontal="center" vertical="center" wrapText="1"/>
    </xf>
    <xf numFmtId="0" fontId="5" fillId="6" borderId="9" xfId="1" applyFont="1" applyFill="1" applyBorder="1" applyAlignment="1">
      <alignment horizontal="center" vertical="center" wrapText="1"/>
    </xf>
    <xf numFmtId="0" fontId="5" fillId="7" borderId="4" xfId="1" applyFont="1" applyFill="1" applyBorder="1" applyAlignment="1">
      <alignment horizontal="center" vertical="center" wrapText="1"/>
    </xf>
    <xf numFmtId="0" fontId="5" fillId="7" borderId="10" xfId="1" applyFont="1" applyFill="1" applyBorder="1" applyAlignment="1">
      <alignment horizontal="center" vertical="center" wrapText="1"/>
    </xf>
    <xf numFmtId="0" fontId="5" fillId="5" borderId="5" xfId="1" applyFont="1" applyFill="1" applyBorder="1" applyAlignment="1">
      <alignment horizontal="center" vertical="center" wrapText="1"/>
    </xf>
    <xf numFmtId="0" fontId="5" fillId="6" borderId="4" xfId="1" applyFont="1" applyFill="1" applyBorder="1" applyAlignment="1">
      <alignment horizontal="center" vertical="center" wrapText="1"/>
    </xf>
    <xf numFmtId="0" fontId="5" fillId="8" borderId="4" xfId="1" applyFont="1" applyFill="1" applyBorder="1" applyAlignment="1">
      <alignment horizontal="center" vertical="center" wrapText="1"/>
    </xf>
    <xf numFmtId="0" fontId="5" fillId="5" borderId="9" xfId="1" applyFont="1" applyFill="1" applyBorder="1" applyAlignment="1">
      <alignment horizontal="center" vertical="center" wrapText="1"/>
    </xf>
    <xf numFmtId="0" fontId="5" fillId="6" borderId="10" xfId="1" applyFont="1" applyFill="1" applyBorder="1" applyAlignment="1">
      <alignment horizontal="center" vertical="center" wrapText="1"/>
    </xf>
    <xf numFmtId="0" fontId="5" fillId="8" borderId="5" xfId="1" applyFont="1" applyFill="1" applyBorder="1" applyAlignment="1">
      <alignment horizontal="center" vertical="center" wrapText="1"/>
    </xf>
    <xf numFmtId="0" fontId="5" fillId="5" borderId="11" xfId="1" applyFont="1" applyFill="1" applyBorder="1" applyAlignment="1">
      <alignment horizontal="center" vertical="center" wrapText="1"/>
    </xf>
    <xf numFmtId="0" fontId="5" fillId="5" borderId="12" xfId="1" applyFont="1" applyFill="1" applyBorder="1" applyAlignment="1">
      <alignment horizontal="center" vertical="center" wrapText="1"/>
    </xf>
    <xf numFmtId="0" fontId="5" fillId="5" borderId="13" xfId="1" applyFont="1" applyFill="1" applyBorder="1" applyAlignment="1">
      <alignment horizontal="center" vertical="center" wrapText="1"/>
    </xf>
    <xf numFmtId="0" fontId="5" fillId="4" borderId="14" xfId="1" applyFont="1" applyFill="1" applyBorder="1" applyAlignment="1">
      <alignment horizontal="center" vertical="center" wrapText="1"/>
    </xf>
    <xf numFmtId="0" fontId="5" fillId="2" borderId="0" xfId="1" applyFont="1" applyFill="1" applyBorder="1" applyAlignment="1">
      <alignment vertical="center" wrapText="1"/>
    </xf>
    <xf numFmtId="0" fontId="5" fillId="2" borderId="0" xfId="1" applyFont="1" applyFill="1" applyBorder="1" applyAlignment="1">
      <alignment vertical="top" wrapText="1"/>
    </xf>
    <xf numFmtId="0" fontId="6" fillId="2" borderId="0" xfId="1" applyFont="1" applyFill="1" applyBorder="1" applyAlignment="1">
      <alignment vertical="top" wrapText="1"/>
    </xf>
    <xf numFmtId="0" fontId="5" fillId="2" borderId="0" xfId="1" applyFont="1" applyFill="1" applyBorder="1" applyAlignment="1">
      <alignment horizontal="center" vertical="top" wrapText="1"/>
    </xf>
    <xf numFmtId="0" fontId="8" fillId="0" borderId="0" xfId="0" applyFont="1"/>
    <xf numFmtId="0" fontId="4" fillId="2" borderId="4" xfId="1" applyFont="1" applyFill="1" applyBorder="1" applyAlignment="1">
      <alignment horizontal="center" vertical="center" wrapText="1"/>
    </xf>
    <xf numFmtId="0" fontId="4" fillId="2" borderId="12" xfId="1" applyFont="1" applyFill="1" applyBorder="1" applyAlignment="1">
      <alignment horizontal="center" vertical="center" wrapText="1"/>
    </xf>
    <xf numFmtId="0" fontId="4" fillId="8"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5" borderId="9" xfId="1" applyFont="1" applyFill="1" applyBorder="1" applyAlignment="1">
      <alignment horizontal="center" vertical="center" wrapText="1"/>
    </xf>
    <xf numFmtId="0" fontId="4" fillId="6" borderId="9" xfId="1" applyFont="1" applyFill="1" applyBorder="1" applyAlignment="1">
      <alignment horizontal="center" vertical="center" wrapText="1"/>
    </xf>
    <xf numFmtId="0" fontId="4" fillId="7" borderId="11" xfId="1" applyFont="1" applyFill="1" applyBorder="1" applyAlignment="1">
      <alignment horizontal="center" vertical="center" wrapText="1"/>
    </xf>
    <xf numFmtId="0" fontId="1" fillId="0" borderId="0" xfId="0" applyFont="1" applyAlignment="1">
      <alignment horizontal="center"/>
    </xf>
    <xf numFmtId="0" fontId="10" fillId="0" borderId="4" xfId="0" applyFont="1" applyBorder="1" applyAlignment="1">
      <alignment horizontal="center" vertical="center"/>
    </xf>
    <xf numFmtId="0" fontId="9" fillId="0" borderId="0" xfId="0" applyFont="1"/>
    <xf numFmtId="0" fontId="9" fillId="0" borderId="9" xfId="0" applyFont="1" applyBorder="1" applyAlignment="1">
      <alignment vertical="center"/>
    </xf>
    <xf numFmtId="0" fontId="9" fillId="0" borderId="10" xfId="0" applyFont="1" applyBorder="1" applyAlignment="1">
      <alignment horizontal="center" vertical="center"/>
    </xf>
    <xf numFmtId="0" fontId="9" fillId="0" borderId="9" xfId="0" applyFont="1" applyBorder="1" applyAlignment="1">
      <alignment vertical="center" wrapText="1"/>
    </xf>
    <xf numFmtId="0" fontId="9" fillId="0" borderId="11" xfId="0" applyFont="1" applyBorder="1" applyAlignment="1">
      <alignment vertical="center"/>
    </xf>
    <xf numFmtId="0" fontId="9" fillId="0" borderId="13" xfId="0" applyFont="1" applyBorder="1" applyAlignment="1">
      <alignment horizontal="center" vertical="center"/>
    </xf>
    <xf numFmtId="0" fontId="9" fillId="0" borderId="20" xfId="0" applyFont="1" applyBorder="1" applyAlignment="1">
      <alignment vertical="center"/>
    </xf>
    <xf numFmtId="0" fontId="9" fillId="0" borderId="21" xfId="0" applyFont="1" applyBorder="1" applyAlignment="1">
      <alignment horizontal="center" vertical="center"/>
    </xf>
    <xf numFmtId="0" fontId="10" fillId="0" borderId="7" xfId="0" applyFont="1" applyBorder="1" applyAlignment="1">
      <alignment horizontal="center" vertical="center"/>
    </xf>
    <xf numFmtId="0" fontId="10" fillId="0" borderId="12" xfId="0" applyFont="1" applyBorder="1" applyAlignment="1">
      <alignment horizontal="center" vertical="center"/>
    </xf>
    <xf numFmtId="0" fontId="10" fillId="0" borderId="24"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9" fillId="0" borderId="8" xfId="0" applyFont="1" applyBorder="1" applyAlignment="1">
      <alignment horizontal="left" vertical="center" wrapText="1"/>
    </xf>
    <xf numFmtId="0" fontId="9" fillId="0" borderId="10" xfId="0" applyFont="1" applyBorder="1" applyAlignment="1">
      <alignment horizontal="left" vertical="center" wrapText="1"/>
    </xf>
    <xf numFmtId="0" fontId="9" fillId="0" borderId="13" xfId="0" applyFont="1" applyBorder="1" applyAlignment="1">
      <alignment horizontal="left" vertical="center" wrapText="1"/>
    </xf>
    <xf numFmtId="0" fontId="1" fillId="0" borderId="0" xfId="0" applyFont="1" applyBorder="1" applyAlignment="1"/>
    <xf numFmtId="0" fontId="0" fillId="0" borderId="8" xfId="0" applyBorder="1" applyAlignment="1">
      <alignment horizontal="center" vertical="center"/>
    </xf>
    <xf numFmtId="0" fontId="0" fillId="0" borderId="13" xfId="0" applyBorder="1" applyAlignment="1">
      <alignment horizontal="center" vertical="center"/>
    </xf>
    <xf numFmtId="0" fontId="13" fillId="0" borderId="11" xfId="0" applyFont="1" applyBorder="1" applyAlignment="1">
      <alignment horizontal="center" vertical="center"/>
    </xf>
    <xf numFmtId="0" fontId="13" fillId="0" borderId="13" xfId="0" applyFont="1" applyBorder="1" applyAlignment="1">
      <alignment horizontal="center" vertical="center"/>
    </xf>
    <xf numFmtId="0" fontId="10" fillId="0" borderId="26" xfId="0" applyFont="1" applyBorder="1" applyAlignment="1">
      <alignment horizontal="center" vertical="center"/>
    </xf>
    <xf numFmtId="0" fontId="9" fillId="0" borderId="9" xfId="0" applyFont="1" applyBorder="1" applyAlignment="1">
      <alignment horizontal="left" vertical="center"/>
    </xf>
    <xf numFmtId="0" fontId="9" fillId="0" borderId="9" xfId="0" applyFont="1" applyBorder="1" applyAlignment="1">
      <alignment horizontal="left" vertical="center" wrapText="1"/>
    </xf>
    <xf numFmtId="0" fontId="9" fillId="0" borderId="11" xfId="0" applyFont="1" applyBorder="1" applyAlignment="1">
      <alignment horizontal="left" vertical="center"/>
    </xf>
    <xf numFmtId="0" fontId="8" fillId="0" borderId="0" xfId="0" applyFont="1" applyProtection="1">
      <protection locked="0"/>
    </xf>
    <xf numFmtId="0" fontId="9" fillId="0" borderId="0" xfId="0" applyFont="1" applyAlignment="1" applyProtection="1">
      <alignment vertical="center"/>
      <protection locked="0"/>
    </xf>
    <xf numFmtId="0" fontId="16" fillId="0" borderId="4" xfId="0" applyFont="1" applyFill="1" applyBorder="1" applyAlignment="1">
      <alignment horizontal="center" vertical="center" wrapText="1"/>
    </xf>
    <xf numFmtId="0" fontId="17" fillId="0" borderId="4" xfId="0" applyFont="1" applyBorder="1" applyAlignment="1">
      <alignment horizontal="center" vertical="center" wrapText="1"/>
    </xf>
    <xf numFmtId="0" fontId="16" fillId="0" borderId="12" xfId="0" applyFont="1" applyFill="1"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10" fillId="0" borderId="47" xfId="0" applyFont="1" applyBorder="1" applyAlignment="1" applyProtection="1">
      <alignment horizontal="center" vertical="center" wrapText="1"/>
      <protection locked="0"/>
    </xf>
    <xf numFmtId="0" fontId="10" fillId="0" borderId="48" xfId="0" applyFont="1" applyBorder="1" applyAlignment="1" applyProtection="1">
      <alignment horizontal="center" vertical="center" wrapText="1"/>
      <protection locked="0"/>
    </xf>
    <xf numFmtId="0" fontId="10" fillId="0" borderId="49" xfId="0" applyFont="1" applyBorder="1" applyAlignment="1" applyProtection="1">
      <alignment horizontal="center" vertical="center" wrapText="1"/>
      <protection locked="0"/>
    </xf>
    <xf numFmtId="0" fontId="9" fillId="0" borderId="9" xfId="0" applyFont="1" applyBorder="1" applyAlignment="1">
      <alignment horizontal="left" vertical="center"/>
    </xf>
    <xf numFmtId="0" fontId="10" fillId="0" borderId="7" xfId="0" applyFont="1" applyBorder="1" applyAlignment="1">
      <alignment horizontal="center" vertical="center"/>
    </xf>
    <xf numFmtId="0" fontId="10" fillId="0" borderId="12" xfId="0" applyFont="1" applyBorder="1" applyAlignment="1">
      <alignment horizontal="center" vertical="center"/>
    </xf>
    <xf numFmtId="0" fontId="9" fillId="0" borderId="9" xfId="0" applyFont="1" applyBorder="1" applyAlignment="1">
      <alignment horizontal="left" vertical="center"/>
    </xf>
    <xf numFmtId="0" fontId="10" fillId="0" borderId="7" xfId="0" applyFont="1" applyBorder="1" applyAlignment="1">
      <alignment horizontal="center" vertical="center"/>
    </xf>
    <xf numFmtId="0" fontId="10" fillId="0" borderId="12" xfId="0" applyFont="1" applyBorder="1" applyAlignment="1">
      <alignment horizontal="center" vertical="center"/>
    </xf>
    <xf numFmtId="0" fontId="8" fillId="0" borderId="0" xfId="0" applyFont="1" applyBorder="1"/>
    <xf numFmtId="0" fontId="8" fillId="0" borderId="0" xfId="0" applyFont="1" applyBorder="1" applyAlignment="1">
      <alignment vertical="center"/>
    </xf>
    <xf numFmtId="0" fontId="10" fillId="0" borderId="7" xfId="0" applyFont="1" applyBorder="1" applyAlignment="1">
      <alignment horizontal="center" vertical="center"/>
    </xf>
    <xf numFmtId="0" fontId="10" fillId="0" borderId="12" xfId="0" applyFont="1" applyBorder="1" applyAlignment="1">
      <alignment horizontal="center" vertical="center"/>
    </xf>
    <xf numFmtId="0" fontId="9" fillId="0" borderId="9" xfId="0" applyFont="1" applyBorder="1" applyAlignment="1">
      <alignment horizontal="left" vertical="center"/>
    </xf>
    <xf numFmtId="0" fontId="9" fillId="0" borderId="60" xfId="0" applyFont="1" applyBorder="1" applyAlignment="1">
      <alignment horizontal="center" vertical="center"/>
    </xf>
    <xf numFmtId="0" fontId="9" fillId="0" borderId="61" xfId="0" applyFont="1" applyBorder="1" applyAlignment="1">
      <alignment vertical="center"/>
    </xf>
    <xf numFmtId="0" fontId="9" fillId="0" borderId="5" xfId="0" applyFont="1" applyBorder="1" applyAlignment="1">
      <alignment horizontal="center" vertical="center"/>
    </xf>
    <xf numFmtId="0" fontId="9" fillId="0" borderId="16" xfId="0" applyFont="1" applyBorder="1" applyAlignment="1">
      <alignment vertical="center"/>
    </xf>
    <xf numFmtId="0" fontId="9" fillId="0" borderId="16" xfId="0" applyFont="1" applyBorder="1" applyAlignment="1">
      <alignment vertical="center" wrapText="1"/>
    </xf>
    <xf numFmtId="0" fontId="9" fillId="0" borderId="23" xfId="0" applyFont="1" applyBorder="1" applyAlignment="1">
      <alignment horizontal="center" vertical="center"/>
    </xf>
    <xf numFmtId="0" fontId="9" fillId="0" borderId="52" xfId="0" applyFont="1" applyBorder="1" applyAlignment="1">
      <alignment vertical="center"/>
    </xf>
    <xf numFmtId="0" fontId="8" fillId="0" borderId="57" xfId="0" applyFont="1" applyBorder="1"/>
    <xf numFmtId="0" fontId="8" fillId="0" borderId="58" xfId="0" applyFont="1" applyBorder="1"/>
    <xf numFmtId="0" fontId="14" fillId="0" borderId="0" xfId="0" applyFont="1" applyBorder="1" applyAlignment="1">
      <alignment vertical="center"/>
    </xf>
    <xf numFmtId="0" fontId="10" fillId="0" borderId="7" xfId="0" applyFont="1" applyBorder="1" applyAlignment="1">
      <alignment horizontal="center" vertical="center"/>
    </xf>
    <xf numFmtId="0" fontId="10" fillId="0" borderId="12" xfId="0" applyFont="1" applyBorder="1" applyAlignment="1">
      <alignment horizontal="center" vertical="center"/>
    </xf>
    <xf numFmtId="0" fontId="9" fillId="0" borderId="9" xfId="0" applyFont="1" applyBorder="1" applyAlignment="1">
      <alignment horizontal="left" vertical="center"/>
    </xf>
    <xf numFmtId="0" fontId="9" fillId="0" borderId="9"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xf>
    <xf numFmtId="0" fontId="10" fillId="0" borderId="7" xfId="0" applyFont="1" applyBorder="1" applyAlignment="1">
      <alignment horizontal="center" vertical="center"/>
    </xf>
    <xf numFmtId="0" fontId="10" fillId="0" borderId="12" xfId="0" applyFont="1" applyBorder="1" applyAlignment="1">
      <alignment horizontal="center" vertical="center"/>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16" fillId="0" borderId="9"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12" xfId="0" applyFont="1" applyBorder="1" applyAlignment="1">
      <alignment horizontal="center" vertical="center" wrapText="1"/>
    </xf>
    <xf numFmtId="0" fontId="8" fillId="0" borderId="0" xfId="0" applyFont="1" applyAlignment="1">
      <alignment vertical="center"/>
    </xf>
    <xf numFmtId="0" fontId="16" fillId="0" borderId="10" xfId="0" applyFont="1" applyBorder="1" applyAlignment="1">
      <alignment horizontal="center" vertical="center" wrapText="1"/>
    </xf>
    <xf numFmtId="0" fontId="16" fillId="0" borderId="13"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6" xfId="0" applyFont="1" applyFill="1" applyBorder="1" applyAlignment="1">
      <alignment horizontal="center" vertical="center"/>
    </xf>
    <xf numFmtId="0" fontId="13" fillId="0" borderId="52" xfId="0" applyFont="1" applyBorder="1" applyAlignment="1">
      <alignment horizontal="center" vertical="center"/>
    </xf>
    <xf numFmtId="0" fontId="13" fillId="0" borderId="23" xfId="0" applyFont="1" applyBorder="1" applyAlignment="1">
      <alignment horizontal="center" vertical="center"/>
    </xf>
    <xf numFmtId="0" fontId="20" fillId="0" borderId="4" xfId="0" applyFont="1" applyBorder="1" applyAlignment="1">
      <alignment horizontal="center" vertical="center" wrapText="1"/>
    </xf>
    <xf numFmtId="0" fontId="20" fillId="0" borderId="12" xfId="0" applyFont="1" applyBorder="1" applyAlignment="1">
      <alignment horizontal="center" vertical="center" wrapText="1"/>
    </xf>
    <xf numFmtId="0" fontId="0" fillId="0" borderId="26" xfId="0" applyBorder="1"/>
    <xf numFmtId="0" fontId="10" fillId="10" borderId="11" xfId="0" applyFont="1" applyFill="1" applyBorder="1" applyAlignment="1" applyProtection="1">
      <alignment horizontal="center" vertical="center"/>
      <protection locked="0"/>
    </xf>
    <xf numFmtId="0" fontId="10" fillId="10" borderId="12" xfId="0" applyFont="1" applyFill="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10" fillId="14" borderId="13" xfId="0" applyFont="1" applyFill="1" applyBorder="1" applyAlignment="1" applyProtection="1">
      <alignment horizontal="center" vertical="center" wrapText="1"/>
      <protection locked="0"/>
    </xf>
    <xf numFmtId="0" fontId="10" fillId="14" borderId="12" xfId="0" applyFont="1" applyFill="1" applyBorder="1" applyAlignment="1" applyProtection="1">
      <alignment horizontal="center" vertical="center" wrapText="1"/>
      <protection locked="0"/>
    </xf>
    <xf numFmtId="0" fontId="10" fillId="14" borderId="11" xfId="0" applyFont="1" applyFill="1" applyBorder="1" applyAlignment="1" applyProtection="1">
      <alignment horizontal="center" vertical="center" wrapText="1"/>
      <protection locked="0"/>
    </xf>
    <xf numFmtId="0" fontId="0" fillId="0" borderId="0" xfId="0" applyFill="1"/>
    <xf numFmtId="0" fontId="0" fillId="0" borderId="7" xfId="0" applyFill="1" applyBorder="1" applyAlignment="1">
      <alignment horizontal="center" vertical="center"/>
    </xf>
    <xf numFmtId="0" fontId="0" fillId="0" borderId="12" xfId="0" applyFill="1" applyBorder="1" applyAlignment="1">
      <alignment horizontal="center" vertical="center"/>
    </xf>
    <xf numFmtId="0" fontId="10" fillId="0" borderId="48" xfId="0" applyFont="1" applyFill="1" applyBorder="1" applyAlignment="1" applyProtection="1">
      <alignment horizontal="center" vertical="center" wrapText="1"/>
      <protection locked="0"/>
    </xf>
    <xf numFmtId="0" fontId="14" fillId="0" borderId="0" xfId="0" applyFont="1" applyAlignment="1">
      <alignment vertical="center"/>
    </xf>
    <xf numFmtId="0" fontId="1" fillId="0" borderId="0" xfId="0" applyFont="1"/>
    <xf numFmtId="0" fontId="16" fillId="0" borderId="20" xfId="0" applyFont="1" applyBorder="1" applyAlignment="1">
      <alignment horizontal="center" vertical="center" wrapText="1"/>
    </xf>
    <xf numFmtId="0" fontId="17" fillId="0" borderId="14" xfId="0" applyFont="1" applyBorder="1" applyAlignment="1">
      <alignment horizontal="center" vertical="center" wrapText="1"/>
    </xf>
    <xf numFmtId="0" fontId="16" fillId="0" borderId="14" xfId="0" applyFont="1" applyBorder="1" applyAlignment="1">
      <alignment horizontal="center" vertical="center" wrapText="1"/>
    </xf>
    <xf numFmtId="0" fontId="20" fillId="0" borderId="14" xfId="0" applyFont="1" applyBorder="1" applyAlignment="1">
      <alignment horizontal="center" vertical="center" wrapText="1"/>
    </xf>
    <xf numFmtId="0" fontId="16" fillId="0" borderId="14" xfId="0" applyFont="1" applyFill="1" applyBorder="1" applyAlignment="1">
      <alignment horizontal="center" vertical="center" wrapText="1"/>
    </xf>
    <xf numFmtId="0" fontId="9" fillId="0" borderId="53" xfId="0" applyFont="1" applyBorder="1" applyAlignment="1">
      <alignment horizontal="center" vertical="center"/>
    </xf>
    <xf numFmtId="0" fontId="9" fillId="0" borderId="55" xfId="0" applyFont="1" applyBorder="1" applyAlignment="1">
      <alignment horizontal="center" vertical="center"/>
    </xf>
    <xf numFmtId="0" fontId="9" fillId="0" borderId="50" xfId="0" applyFont="1" applyBorder="1" applyAlignment="1">
      <alignment horizontal="center" vertical="center"/>
    </xf>
    <xf numFmtId="0" fontId="7" fillId="0" borderId="53" xfId="0" applyFont="1" applyFill="1" applyBorder="1" applyAlignment="1">
      <alignment vertical="center" wrapText="1"/>
    </xf>
    <xf numFmtId="0" fontId="7" fillId="0" borderId="55" xfId="0" applyFont="1" applyFill="1" applyBorder="1" applyAlignment="1">
      <alignment vertical="center" wrapText="1"/>
    </xf>
    <xf numFmtId="0" fontId="7" fillId="0" borderId="50" xfId="0" applyFont="1" applyFill="1" applyBorder="1" applyAlignment="1">
      <alignment vertical="center" wrapText="1"/>
    </xf>
    <xf numFmtId="0" fontId="10" fillId="10" borderId="12" xfId="0" applyFont="1" applyFill="1" applyBorder="1" applyAlignment="1" applyProtection="1">
      <alignment horizontal="center" vertical="center" wrapText="1"/>
      <protection locked="0"/>
    </xf>
    <xf numFmtId="0" fontId="13" fillId="0" borderId="0" xfId="0" applyFont="1" applyBorder="1" applyAlignment="1">
      <alignment horizontal="center" vertical="center"/>
    </xf>
    <xf numFmtId="0" fontId="9" fillId="0" borderId="9" xfId="0" applyFont="1" applyBorder="1" applyAlignment="1">
      <alignment vertical="center"/>
    </xf>
    <xf numFmtId="0" fontId="9" fillId="0" borderId="10" xfId="0" applyFont="1" applyBorder="1" applyAlignment="1">
      <alignment horizontal="center" vertical="center"/>
    </xf>
    <xf numFmtId="0" fontId="9" fillId="0" borderId="9" xfId="0" applyFont="1" applyBorder="1" applyAlignment="1">
      <alignment vertical="center" wrapText="1"/>
    </xf>
    <xf numFmtId="0" fontId="9" fillId="0" borderId="11" xfId="0" applyFont="1" applyBorder="1" applyAlignment="1">
      <alignment vertical="center"/>
    </xf>
    <xf numFmtId="0" fontId="9" fillId="0" borderId="13" xfId="0" applyFont="1" applyBorder="1" applyAlignment="1">
      <alignment horizontal="center" vertical="center"/>
    </xf>
    <xf numFmtId="0" fontId="9" fillId="0" borderId="20" xfId="0" applyFont="1" applyBorder="1" applyAlignment="1">
      <alignment vertical="center"/>
    </xf>
    <xf numFmtId="0" fontId="9" fillId="0" borderId="21" xfId="0" applyFont="1" applyBorder="1" applyAlignment="1">
      <alignment horizontal="center" vertical="center"/>
    </xf>
    <xf numFmtId="0" fontId="13" fillId="0" borderId="11" xfId="0" applyFont="1" applyBorder="1" applyAlignment="1">
      <alignment horizontal="center" vertical="center"/>
    </xf>
    <xf numFmtId="0" fontId="13" fillId="0" borderId="13" xfId="0" applyFont="1" applyBorder="1" applyAlignment="1">
      <alignment horizontal="center" vertical="center"/>
    </xf>
    <xf numFmtId="0" fontId="8" fillId="0" borderId="0" xfId="0" applyFont="1" applyBorder="1"/>
    <xf numFmtId="0" fontId="8" fillId="0" borderId="0" xfId="0" applyFont="1" applyBorder="1" applyAlignment="1">
      <alignment vertical="center"/>
    </xf>
    <xf numFmtId="0" fontId="9" fillId="0" borderId="0" xfId="0" applyFont="1" applyBorder="1" applyAlignment="1">
      <alignment vertical="center"/>
    </xf>
    <xf numFmtId="0" fontId="9" fillId="0" borderId="0" xfId="0" applyFont="1" applyBorder="1" applyAlignment="1">
      <alignment horizontal="center" vertical="center"/>
    </xf>
    <xf numFmtId="0" fontId="9" fillId="0" borderId="0" xfId="0" applyFont="1" applyBorder="1" applyAlignment="1">
      <alignment vertical="center" wrapText="1"/>
    </xf>
    <xf numFmtId="0" fontId="6" fillId="0" borderId="0" xfId="0" applyFont="1" applyBorder="1" applyAlignment="1">
      <alignment vertical="center" wrapText="1"/>
    </xf>
    <xf numFmtId="0" fontId="18" fillId="0" borderId="0" xfId="0" applyFont="1" applyBorder="1" applyAlignment="1">
      <alignment vertical="center" wrapText="1"/>
    </xf>
    <xf numFmtId="0" fontId="8" fillId="0" borderId="0" xfId="0" applyFont="1" applyBorder="1" applyAlignment="1">
      <alignment vertical="center" wrapText="1"/>
    </xf>
    <xf numFmtId="0" fontId="12" fillId="0" borderId="0" xfId="0" applyFont="1" applyBorder="1" applyAlignment="1"/>
    <xf numFmtId="0" fontId="12" fillId="0" borderId="0" xfId="0" applyFont="1" applyBorder="1" applyAlignment="1">
      <alignment vertical="center"/>
    </xf>
    <xf numFmtId="0" fontId="10" fillId="0" borderId="0" xfId="0" applyFont="1" applyBorder="1" applyAlignment="1">
      <alignment vertical="center" wrapText="1"/>
    </xf>
    <xf numFmtId="0" fontId="15" fillId="0" borderId="0" xfId="0" applyFont="1" applyBorder="1" applyAlignment="1">
      <alignment vertical="center" wrapText="1"/>
    </xf>
    <xf numFmtId="0" fontId="10" fillId="0" borderId="7" xfId="0" applyFont="1" applyBorder="1" applyAlignment="1">
      <alignment horizontal="center" vertical="center"/>
    </xf>
    <xf numFmtId="0" fontId="10" fillId="0" borderId="12" xfId="0" applyFont="1" applyBorder="1" applyAlignment="1">
      <alignment horizontal="center" vertical="center"/>
    </xf>
    <xf numFmtId="0" fontId="9" fillId="0" borderId="9" xfId="0" applyFont="1" applyBorder="1" applyAlignment="1">
      <alignment horizontal="left" vertical="center"/>
    </xf>
    <xf numFmtId="0" fontId="10" fillId="17" borderId="38" xfId="0" applyFont="1" applyFill="1" applyBorder="1" applyAlignment="1" applyProtection="1">
      <alignment horizontal="center" vertical="center" wrapText="1"/>
      <protection locked="0"/>
    </xf>
    <xf numFmtId="0" fontId="2" fillId="0" borderId="21" xfId="0" applyFont="1" applyBorder="1" applyAlignment="1">
      <alignment horizontal="center" vertical="center"/>
    </xf>
    <xf numFmtId="0" fontId="2" fillId="0" borderId="10" xfId="0" applyFont="1" applyBorder="1" applyAlignment="1">
      <alignment horizontal="center" vertical="center"/>
    </xf>
    <xf numFmtId="0" fontId="2" fillId="0" borderId="13" xfId="0" applyFont="1" applyBorder="1" applyAlignment="1">
      <alignment horizontal="center" vertical="center"/>
    </xf>
    <xf numFmtId="0" fontId="10" fillId="0" borderId="57" xfId="0" applyFont="1" applyBorder="1" applyAlignment="1">
      <alignment vertical="center" wrapText="1"/>
    </xf>
    <xf numFmtId="0" fontId="16" fillId="0" borderId="8" xfId="0" applyFont="1" applyBorder="1" applyAlignment="1">
      <alignment horizontal="center" vertical="center" wrapText="1"/>
    </xf>
    <xf numFmtId="0" fontId="4" fillId="0" borderId="41"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10" fillId="17" borderId="46" xfId="0" applyFont="1" applyFill="1" applyBorder="1" applyAlignment="1" applyProtection="1">
      <alignment horizontal="center" vertical="center" wrapText="1"/>
      <protection locked="0"/>
    </xf>
    <xf numFmtId="0" fontId="23" fillId="0" borderId="6" xfId="0" applyFont="1" applyBorder="1" applyAlignment="1" applyProtection="1">
      <alignment horizontal="left" vertical="center" wrapText="1"/>
      <protection locked="0"/>
    </xf>
    <xf numFmtId="0" fontId="23" fillId="0" borderId="7" xfId="0" applyFont="1" applyBorder="1" applyAlignment="1" applyProtection="1">
      <alignment horizontal="left" vertical="center" wrapText="1"/>
      <protection locked="0"/>
    </xf>
    <xf numFmtId="0" fontId="23" fillId="0" borderId="7" xfId="0" applyFont="1" applyBorder="1" applyAlignment="1" applyProtection="1">
      <alignment horizontal="center" vertical="center" wrapText="1"/>
      <protection locked="0"/>
    </xf>
    <xf numFmtId="0" fontId="23" fillId="0" borderId="7" xfId="0" applyFont="1" applyBorder="1" applyAlignment="1" applyProtection="1">
      <alignment vertical="center" wrapText="1"/>
      <protection locked="0"/>
    </xf>
    <xf numFmtId="0" fontId="23" fillId="0" borderId="8" xfId="0" applyFont="1" applyBorder="1" applyAlignment="1" applyProtection="1">
      <alignment horizontal="left" vertical="center" wrapText="1"/>
      <protection locked="0"/>
    </xf>
    <xf numFmtId="0" fontId="23" fillId="0" borderId="6" xfId="0" applyFont="1" applyBorder="1" applyAlignment="1" applyProtection="1">
      <alignment horizontal="center" vertical="center" wrapText="1"/>
      <protection locked="0"/>
    </xf>
    <xf numFmtId="0" fontId="23" fillId="0" borderId="7" xfId="0" applyFont="1" applyBorder="1" applyAlignment="1">
      <alignment horizontal="center" vertical="center" wrapText="1"/>
    </xf>
    <xf numFmtId="0" fontId="23" fillId="0" borderId="22" xfId="0" applyFont="1" applyBorder="1" applyAlignment="1">
      <alignment horizontal="center" vertical="center" wrapText="1"/>
    </xf>
    <xf numFmtId="0" fontId="24" fillId="0" borderId="24" xfId="0" applyFont="1" applyBorder="1" applyAlignment="1">
      <alignment horizontal="center" vertical="center" wrapText="1"/>
    </xf>
    <xf numFmtId="0" fontId="23" fillId="0" borderId="8" xfId="0" applyFont="1" applyBorder="1" applyAlignment="1">
      <alignment horizontal="center" vertical="center" wrapText="1"/>
    </xf>
    <xf numFmtId="9" fontId="23" fillId="0" borderId="6" xfId="4" applyFont="1" applyBorder="1" applyAlignment="1" applyProtection="1">
      <alignment horizontal="center" vertical="center" wrapText="1"/>
      <protection locked="0"/>
    </xf>
    <xf numFmtId="0" fontId="23" fillId="0" borderId="6" xfId="0" applyFont="1" applyBorder="1" applyAlignment="1">
      <alignment horizontal="center" vertical="center" wrapText="1"/>
    </xf>
    <xf numFmtId="0" fontId="23" fillId="0" borderId="37" xfId="0" applyFont="1" applyBorder="1" applyAlignment="1">
      <alignment horizontal="center" vertical="center" wrapText="1"/>
    </xf>
    <xf numFmtId="0" fontId="23" fillId="0" borderId="6" xfId="0" applyFont="1" applyBorder="1" applyAlignment="1" applyProtection="1">
      <alignment vertical="center" wrapText="1"/>
      <protection locked="0"/>
    </xf>
    <xf numFmtId="14" fontId="23" fillId="0" borderId="7" xfId="0" applyNumberFormat="1" applyFont="1" applyBorder="1" applyAlignment="1" applyProtection="1">
      <alignment horizontal="center" vertical="center" wrapText="1"/>
      <protection locked="0"/>
    </xf>
    <xf numFmtId="0" fontId="23" fillId="0" borderId="8" xfId="0" applyFont="1" applyBorder="1" applyAlignment="1" applyProtection="1">
      <alignment horizontal="center" vertical="center" wrapText="1"/>
      <protection locked="0"/>
    </xf>
    <xf numFmtId="15" fontId="25" fillId="0" borderId="14" xfId="0" applyNumberFormat="1" applyFont="1" applyBorder="1" applyAlignment="1" applyProtection="1">
      <alignment horizontal="center" vertical="center" wrapText="1"/>
      <protection locked="0"/>
    </xf>
    <xf numFmtId="0" fontId="25" fillId="0" borderId="14" xfId="0" applyFont="1" applyBorder="1" applyAlignment="1" applyProtection="1">
      <alignment horizontal="left" vertical="center" wrapText="1"/>
      <protection locked="0"/>
    </xf>
    <xf numFmtId="0" fontId="25" fillId="0" borderId="14" xfId="0" applyFont="1" applyBorder="1" applyAlignment="1" applyProtection="1">
      <alignment horizontal="center" vertical="center" wrapText="1"/>
      <protection locked="0"/>
    </xf>
    <xf numFmtId="164" fontId="25" fillId="0" borderId="14" xfId="4" applyNumberFormat="1" applyFont="1" applyBorder="1" applyAlignment="1" applyProtection="1">
      <alignment horizontal="center" vertical="center" wrapText="1"/>
    </xf>
    <xf numFmtId="0" fontId="25" fillId="0" borderId="14" xfId="0" applyFont="1" applyBorder="1" applyAlignment="1" applyProtection="1">
      <alignment horizontal="center" vertical="center" wrapText="1"/>
    </xf>
    <xf numFmtId="0" fontId="23" fillId="0" borderId="0" xfId="0" applyFont="1" applyBorder="1" applyAlignment="1" applyProtection="1">
      <alignment horizontal="left" vertical="center" wrapText="1"/>
      <protection locked="0"/>
    </xf>
    <xf numFmtId="0" fontId="23" fillId="0" borderId="9" xfId="0" applyFont="1" applyBorder="1" applyAlignment="1" applyProtection="1">
      <alignment horizontal="left" vertical="center" wrapText="1"/>
      <protection locked="0"/>
    </xf>
    <xf numFmtId="0" fontId="23" fillId="0" borderId="4" xfId="0" applyFont="1" applyBorder="1" applyAlignment="1" applyProtection="1">
      <alignment horizontal="left" vertical="center" wrapText="1"/>
      <protection locked="0"/>
    </xf>
    <xf numFmtId="0" fontId="23" fillId="2" borderId="4" xfId="0" applyFont="1" applyFill="1" applyBorder="1" applyAlignment="1" applyProtection="1">
      <alignment horizontal="left" vertical="center" wrapText="1"/>
      <protection locked="0"/>
    </xf>
    <xf numFmtId="0" fontId="23" fillId="0" borderId="4" xfId="0" applyFont="1" applyBorder="1" applyAlignment="1" applyProtection="1">
      <alignment horizontal="center" vertical="center" wrapText="1"/>
      <protection locked="0"/>
    </xf>
    <xf numFmtId="0" fontId="23" fillId="2" borderId="4" xfId="0" applyFont="1" applyFill="1" applyBorder="1" applyAlignment="1" applyProtection="1">
      <alignment vertical="center" wrapText="1"/>
      <protection locked="0"/>
    </xf>
    <xf numFmtId="0" fontId="23" fillId="2" borderId="4" xfId="0" applyFont="1" applyFill="1" applyBorder="1" applyAlignment="1" applyProtection="1">
      <alignment horizontal="center" vertical="center" wrapText="1"/>
      <protection locked="0"/>
    </xf>
    <xf numFmtId="0" fontId="23" fillId="2" borderId="10" xfId="0" applyFont="1" applyFill="1" applyBorder="1" applyAlignment="1" applyProtection="1">
      <alignment horizontal="left" vertical="center" wrapText="1"/>
      <protection locked="0"/>
    </xf>
    <xf numFmtId="0" fontId="23" fillId="0" borderId="9" xfId="0" applyFont="1" applyBorder="1" applyAlignment="1" applyProtection="1">
      <alignment horizontal="center" vertical="center" wrapText="1"/>
      <protection locked="0"/>
    </xf>
    <xf numFmtId="0" fontId="23" fillId="0" borderId="4" xfId="0" applyFont="1" applyBorder="1" applyAlignment="1" applyProtection="1">
      <alignment horizontal="center" vertical="center" wrapText="1"/>
    </xf>
    <xf numFmtId="0" fontId="23" fillId="0" borderId="5" xfId="0" applyFont="1" applyBorder="1" applyAlignment="1" applyProtection="1">
      <alignment horizontal="center" vertical="center" wrapText="1"/>
    </xf>
    <xf numFmtId="0" fontId="24" fillId="0" borderId="80" xfId="0" applyFont="1" applyFill="1" applyBorder="1" applyAlignment="1" applyProtection="1">
      <alignment horizontal="center" vertical="center" wrapText="1"/>
    </xf>
    <xf numFmtId="0" fontId="23" fillId="2" borderId="9" xfId="0" applyFont="1" applyFill="1" applyBorder="1" applyAlignment="1" applyProtection="1">
      <alignment horizontal="left" vertical="center" wrapText="1"/>
      <protection locked="0"/>
    </xf>
    <xf numFmtId="0" fontId="23" fillId="0" borderId="10" xfId="0" applyFont="1" applyBorder="1" applyAlignment="1" applyProtection="1">
      <alignment horizontal="center" vertical="center" wrapText="1"/>
    </xf>
    <xf numFmtId="9" fontId="23" fillId="0" borderId="9" xfId="4" applyFont="1" applyBorder="1" applyAlignment="1" applyProtection="1">
      <alignment horizontal="center" vertical="center" wrapText="1"/>
      <protection locked="0"/>
    </xf>
    <xf numFmtId="0" fontId="23" fillId="0" borderId="9" xfId="0" applyFont="1" applyFill="1" applyBorder="1" applyAlignment="1" applyProtection="1">
      <alignment horizontal="center" vertical="center" wrapText="1"/>
    </xf>
    <xf numFmtId="0" fontId="23" fillId="0" borderId="4" xfId="0" applyFont="1" applyFill="1" applyBorder="1" applyAlignment="1" applyProtection="1">
      <alignment horizontal="center" vertical="center" wrapText="1"/>
    </xf>
    <xf numFmtId="0" fontId="23" fillId="0" borderId="56" xfId="0" applyFont="1" applyBorder="1" applyAlignment="1" applyProtection="1">
      <alignment horizontal="center" vertical="center" wrapText="1"/>
    </xf>
    <xf numFmtId="0" fontId="23" fillId="2" borderId="9" xfId="0" applyFont="1" applyFill="1" applyBorder="1" applyAlignment="1" applyProtection="1">
      <alignment vertical="center" wrapText="1"/>
      <protection locked="0"/>
    </xf>
    <xf numFmtId="14" fontId="23" fillId="0" borderId="4" xfId="0" applyNumberFormat="1" applyFont="1" applyBorder="1" applyAlignment="1" applyProtection="1">
      <alignment horizontal="center" vertical="center" wrapText="1"/>
      <protection locked="0"/>
    </xf>
    <xf numFmtId="0" fontId="23" fillId="2" borderId="10" xfId="0" applyFont="1" applyFill="1" applyBorder="1" applyAlignment="1" applyProtection="1">
      <alignment horizontal="center" vertical="center" wrapText="1"/>
      <protection locked="0"/>
    </xf>
    <xf numFmtId="0" fontId="27" fillId="2" borderId="4" xfId="0" applyFont="1" applyFill="1" applyBorder="1" applyAlignment="1" applyProtection="1">
      <alignment vertical="center" wrapText="1"/>
      <protection locked="0"/>
    </xf>
    <xf numFmtId="0" fontId="23" fillId="0" borderId="4" xfId="0" applyFont="1" applyBorder="1" applyAlignment="1" applyProtection="1">
      <alignment vertical="center" wrapText="1"/>
      <protection locked="0"/>
    </xf>
    <xf numFmtId="0" fontId="23" fillId="0" borderId="10" xfId="0" applyFont="1" applyBorder="1" applyAlignment="1" applyProtection="1">
      <alignment horizontal="left" vertical="center" wrapText="1"/>
      <protection locked="0"/>
    </xf>
    <xf numFmtId="0" fontId="23" fillId="0" borderId="4" xfId="0" applyFont="1" applyBorder="1" applyAlignment="1">
      <alignment horizontal="center" vertical="center" wrapText="1"/>
    </xf>
    <xf numFmtId="0" fontId="27" fillId="0" borderId="9" xfId="0" applyFont="1" applyFill="1" applyBorder="1" applyAlignment="1" applyProtection="1">
      <alignment vertical="center" wrapText="1"/>
      <protection locked="0"/>
    </xf>
    <xf numFmtId="0" fontId="27" fillId="0" borderId="4" xfId="0" applyFont="1" applyBorder="1" applyAlignment="1" applyProtection="1">
      <alignment vertical="center" wrapText="1"/>
      <protection locked="0"/>
    </xf>
    <xf numFmtId="0" fontId="27" fillId="0" borderId="4" xfId="0" applyFont="1" applyBorder="1" applyAlignment="1" applyProtection="1">
      <alignment horizontal="center" vertical="center" wrapText="1"/>
      <protection locked="0"/>
    </xf>
    <xf numFmtId="0" fontId="27" fillId="0" borderId="10" xfId="0" applyFont="1" applyBorder="1" applyAlignment="1" applyProtection="1">
      <alignment horizontal="center" vertical="center" wrapText="1"/>
      <protection locked="0"/>
    </xf>
    <xf numFmtId="0" fontId="23" fillId="0" borderId="0" xfId="0" applyFont="1" applyProtection="1">
      <protection locked="0"/>
    </xf>
    <xf numFmtId="0" fontId="27" fillId="0" borderId="9" xfId="0" applyFont="1" applyBorder="1" applyAlignment="1" applyProtection="1">
      <alignment horizontal="left" vertical="center" wrapText="1"/>
      <protection locked="0"/>
    </xf>
    <xf numFmtId="0" fontId="23" fillId="0" borderId="10" xfId="0" applyFont="1" applyBorder="1" applyAlignment="1" applyProtection="1">
      <alignment horizontal="center" vertical="center" wrapText="1"/>
      <protection locked="0"/>
    </xf>
    <xf numFmtId="0" fontId="27" fillId="0" borderId="4" xfId="0" applyFont="1" applyBorder="1" applyAlignment="1" applyProtection="1">
      <alignment horizontal="left" vertical="center" wrapText="1"/>
      <protection locked="0"/>
    </xf>
    <xf numFmtId="0" fontId="27" fillId="0" borderId="10" xfId="0" applyFont="1" applyBorder="1" applyAlignment="1" applyProtection="1">
      <alignment horizontal="left" vertical="center" wrapText="1"/>
      <protection locked="0"/>
    </xf>
    <xf numFmtId="0" fontId="27" fillId="0" borderId="9" xfId="0" applyFont="1" applyBorder="1" applyAlignment="1" applyProtection="1">
      <alignment vertical="center" wrapText="1"/>
      <protection locked="0"/>
    </xf>
    <xf numFmtId="0" fontId="27" fillId="2" borderId="9" xfId="0" applyFont="1" applyFill="1" applyBorder="1" applyAlignment="1" applyProtection="1">
      <alignment horizontal="left" vertical="center" wrapText="1"/>
      <protection locked="0"/>
    </xf>
    <xf numFmtId="0" fontId="27" fillId="2" borderId="9" xfId="0" applyFont="1" applyFill="1" applyBorder="1" applyAlignment="1" applyProtection="1">
      <alignment vertical="center" wrapText="1"/>
      <protection locked="0"/>
    </xf>
    <xf numFmtId="14" fontId="23" fillId="0" borderId="14" xfId="0" applyNumberFormat="1" applyFont="1" applyBorder="1" applyAlignment="1" applyProtection="1">
      <alignment horizontal="center" vertical="center" wrapText="1"/>
      <protection locked="0"/>
    </xf>
    <xf numFmtId="0" fontId="23" fillId="0" borderId="10" xfId="0" applyFont="1" applyBorder="1" applyAlignment="1">
      <alignment horizontal="center" vertical="center" wrapText="1"/>
    </xf>
    <xf numFmtId="10" fontId="23" fillId="0" borderId="9" xfId="4" applyNumberFormat="1" applyFont="1" applyBorder="1" applyAlignment="1" applyProtection="1">
      <alignment horizontal="center" vertical="center" wrapText="1"/>
      <protection locked="0"/>
    </xf>
    <xf numFmtId="14" fontId="23" fillId="0" borderId="60" xfId="0" applyNumberFormat="1" applyFont="1" applyBorder="1" applyAlignment="1" applyProtection="1">
      <alignment horizontal="center" vertical="center" wrapText="1"/>
      <protection locked="0"/>
    </xf>
    <xf numFmtId="14" fontId="27" fillId="0" borderId="5" xfId="0" applyNumberFormat="1" applyFont="1" applyBorder="1" applyAlignment="1" applyProtection="1">
      <alignment horizontal="center" vertical="center" wrapText="1"/>
      <protection locked="0"/>
    </xf>
    <xf numFmtId="0" fontId="27" fillId="0" borderId="4" xfId="0" applyFont="1" applyBorder="1" applyAlignment="1">
      <alignment horizontal="center" vertical="center" wrapText="1"/>
    </xf>
    <xf numFmtId="0" fontId="27" fillId="0" borderId="9" xfId="0" applyFont="1" applyBorder="1" applyAlignment="1">
      <alignment horizontal="left" vertical="center" wrapText="1"/>
    </xf>
    <xf numFmtId="0" fontId="23" fillId="0" borderId="9" xfId="0" applyFont="1" applyBorder="1" applyAlignment="1" applyProtection="1">
      <alignment vertical="center" wrapText="1"/>
      <protection locked="0"/>
    </xf>
    <xf numFmtId="0" fontId="23" fillId="0" borderId="5" xfId="0" applyFont="1" applyBorder="1" applyAlignment="1">
      <alignment horizontal="center" vertical="center" wrapText="1"/>
    </xf>
    <xf numFmtId="0" fontId="24" fillId="0" borderId="80"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56" xfId="0" applyFont="1" applyBorder="1" applyAlignment="1">
      <alignment horizontal="center" vertical="center" wrapText="1"/>
    </xf>
    <xf numFmtId="14" fontId="23" fillId="0" borderId="5" xfId="0" applyNumberFormat="1" applyFont="1" applyBorder="1" applyAlignment="1" applyProtection="1">
      <alignment horizontal="center" vertical="center" wrapText="1"/>
      <protection locked="0"/>
    </xf>
    <xf numFmtId="164" fontId="23" fillId="0" borderId="9" xfId="4" applyNumberFormat="1" applyFont="1" applyBorder="1" applyAlignment="1" applyProtection="1">
      <alignment horizontal="center" vertical="center" wrapText="1"/>
      <protection locked="0"/>
    </xf>
    <xf numFmtId="14" fontId="27" fillId="0" borderId="4" xfId="0" applyNumberFormat="1" applyFont="1" applyBorder="1" applyAlignment="1" applyProtection="1">
      <alignment horizontal="center" vertical="center" wrapText="1"/>
      <protection locked="0"/>
    </xf>
    <xf numFmtId="0" fontId="23" fillId="0" borderId="0" xfId="0" applyFont="1" applyAlignment="1" applyProtection="1">
      <alignment horizontal="center" vertical="center"/>
      <protection locked="0"/>
    </xf>
    <xf numFmtId="0" fontId="23" fillId="0" borderId="4" xfId="0" applyFont="1" applyBorder="1" applyAlignment="1" applyProtection="1">
      <alignment horizontal="center" vertical="center" wrapText="1"/>
      <protection locked="0"/>
    </xf>
    <xf numFmtId="0" fontId="23" fillId="0" borderId="42" xfId="0" applyFont="1" applyBorder="1" applyAlignment="1" applyProtection="1">
      <alignment horizontal="center" vertical="center" wrapText="1"/>
      <protection locked="0"/>
    </xf>
    <xf numFmtId="0" fontId="23" fillId="2" borderId="16" xfId="0" applyFont="1" applyFill="1" applyBorder="1" applyAlignment="1" applyProtection="1">
      <alignment horizontal="center" vertical="center" wrapText="1"/>
      <protection locked="0"/>
    </xf>
    <xf numFmtId="0" fontId="27" fillId="0" borderId="16" xfId="0" applyFont="1" applyFill="1" applyBorder="1" applyAlignment="1" applyProtection="1">
      <alignment horizontal="center" vertical="center" wrapText="1"/>
      <protection locked="0"/>
    </xf>
    <xf numFmtId="0" fontId="27" fillId="0" borderId="16" xfId="0" applyFont="1" applyBorder="1" applyAlignment="1" applyProtection="1">
      <alignment horizontal="center" vertical="center" wrapText="1"/>
      <protection locked="0"/>
    </xf>
    <xf numFmtId="0" fontId="27" fillId="2" borderId="16" xfId="0" applyFont="1" applyFill="1" applyBorder="1" applyAlignment="1" applyProtection="1">
      <alignment horizontal="center" vertical="center" wrapText="1"/>
      <protection locked="0"/>
    </xf>
    <xf numFmtId="0" fontId="23" fillId="0" borderId="16" xfId="0" applyFont="1" applyBorder="1" applyAlignment="1" applyProtection="1">
      <alignment horizontal="center" vertical="center" wrapText="1"/>
      <protection locked="0"/>
    </xf>
    <xf numFmtId="0" fontId="23" fillId="0" borderId="4" xfId="0" applyFont="1" applyBorder="1" applyAlignment="1" applyProtection="1">
      <alignment horizontal="center" vertical="center" wrapText="1"/>
      <protection locked="0"/>
    </xf>
    <xf numFmtId="0" fontId="23" fillId="0" borderId="9" xfId="0" applyFont="1" applyBorder="1" applyAlignment="1" applyProtection="1">
      <alignment horizontal="center" vertical="center" wrapText="1"/>
      <protection locked="0"/>
    </xf>
    <xf numFmtId="0" fontId="25" fillId="7" borderId="14" xfId="0" applyFont="1" applyFill="1" applyBorder="1" applyAlignment="1" applyProtection="1">
      <alignment horizontal="left" vertical="center" wrapText="1"/>
      <protection locked="0"/>
    </xf>
    <xf numFmtId="0" fontId="4" fillId="2" borderId="0" xfId="1" applyFont="1" applyFill="1" applyAlignment="1">
      <alignment horizontal="center" vertical="center"/>
    </xf>
    <xf numFmtId="0" fontId="7" fillId="2" borderId="4"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5" fillId="2" borderId="17"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19" xfId="1" applyFont="1" applyFill="1" applyBorder="1" applyAlignment="1">
      <alignment horizontal="center" vertical="center" wrapText="1"/>
    </xf>
    <xf numFmtId="0" fontId="3" fillId="2" borderId="1" xfId="1" applyFont="1" applyFill="1" applyBorder="1" applyAlignment="1">
      <alignment horizontal="center"/>
    </xf>
    <xf numFmtId="0" fontId="4" fillId="3" borderId="4" xfId="1" applyFont="1" applyFill="1" applyBorder="1" applyAlignment="1">
      <alignment horizontal="center" vertical="center" textRotation="90"/>
    </xf>
    <xf numFmtId="0" fontId="6" fillId="0" borderId="0" xfId="1" applyFont="1" applyBorder="1" applyAlignment="1">
      <alignment horizontal="justify" vertical="top" wrapText="1"/>
    </xf>
    <xf numFmtId="0" fontId="5" fillId="4" borderId="5" xfId="1" applyFont="1" applyFill="1" applyBorder="1" applyAlignment="1">
      <alignment horizontal="center" vertical="center" wrapText="1"/>
    </xf>
    <xf numFmtId="0" fontId="5" fillId="4" borderId="15" xfId="1" applyFont="1" applyFill="1" applyBorder="1" applyAlignment="1">
      <alignment horizontal="center" vertical="center" wrapText="1"/>
    </xf>
    <xf numFmtId="0" fontId="5" fillId="4" borderId="16" xfId="1" applyFont="1" applyFill="1" applyBorder="1" applyAlignment="1">
      <alignment horizontal="center" vertical="center" wrapText="1"/>
    </xf>
    <xf numFmtId="0" fontId="7" fillId="2" borderId="7" xfId="1" applyFont="1" applyFill="1" applyBorder="1" applyAlignment="1">
      <alignment horizontal="left" vertical="center" wrapText="1"/>
    </xf>
    <xf numFmtId="0" fontId="7" fillId="2" borderId="8" xfId="1" applyFont="1" applyFill="1" applyBorder="1" applyAlignment="1">
      <alignment horizontal="left" vertical="center" wrapText="1"/>
    </xf>
    <xf numFmtId="14" fontId="23" fillId="0" borderId="81" xfId="0" applyNumberFormat="1" applyFont="1" applyBorder="1" applyAlignment="1" applyProtection="1">
      <alignment horizontal="center" vertical="center" wrapText="1"/>
      <protection locked="0"/>
    </xf>
    <xf numFmtId="14" fontId="23" fillId="0" borderId="14" xfId="0" applyNumberFormat="1" applyFont="1" applyBorder="1" applyAlignment="1" applyProtection="1">
      <alignment horizontal="center" vertical="center" wrapText="1"/>
      <protection locked="0"/>
    </xf>
    <xf numFmtId="0" fontId="27" fillId="0" borderId="82" xfId="0" applyFont="1" applyBorder="1" applyAlignment="1">
      <alignment vertical="center" wrapText="1"/>
    </xf>
    <xf numFmtId="0" fontId="27" fillId="0" borderId="20" xfId="0" applyFont="1" applyBorder="1" applyAlignment="1">
      <alignment vertical="center" wrapText="1"/>
    </xf>
    <xf numFmtId="0" fontId="27" fillId="0" borderId="81" xfId="0" applyFont="1" applyBorder="1" applyAlignment="1">
      <alignment vertical="center" wrapText="1"/>
    </xf>
    <xf numFmtId="0" fontId="27" fillId="0" borderId="14" xfId="0" applyFont="1" applyBorder="1" applyAlignment="1">
      <alignment vertical="center" wrapText="1"/>
    </xf>
    <xf numFmtId="0" fontId="27" fillId="0" borderId="81" xfId="0" applyFont="1" applyBorder="1" applyAlignment="1">
      <alignment horizontal="center" vertical="center" wrapText="1"/>
    </xf>
    <xf numFmtId="0" fontId="27" fillId="0" borderId="14" xfId="0" applyFont="1" applyBorder="1" applyAlignment="1">
      <alignment horizontal="center" vertical="center" wrapText="1"/>
    </xf>
    <xf numFmtId="0" fontId="27" fillId="0" borderId="83" xfId="0" applyFont="1" applyBorder="1" applyAlignment="1" applyProtection="1">
      <alignment horizontal="center" vertical="center" wrapText="1"/>
      <protection locked="0"/>
    </xf>
    <xf numFmtId="0" fontId="27" fillId="0" borderId="21" xfId="0" applyFont="1" applyBorder="1" applyAlignment="1" applyProtection="1">
      <alignment horizontal="center" vertical="center" wrapText="1"/>
      <protection locked="0"/>
    </xf>
    <xf numFmtId="0" fontId="23" fillId="0" borderId="4" xfId="0" applyFont="1" applyBorder="1" applyAlignment="1" applyProtection="1">
      <alignment horizontal="left" vertical="center" wrapText="1"/>
      <protection locked="0"/>
    </xf>
    <xf numFmtId="0" fontId="23" fillId="0" borderId="81" xfId="0" applyFont="1" applyBorder="1" applyAlignment="1" applyProtection="1">
      <alignment vertical="center" wrapText="1"/>
      <protection locked="0"/>
    </xf>
    <xf numFmtId="0" fontId="23" fillId="0" borderId="35" xfId="0" applyFont="1" applyBorder="1" applyAlignment="1" applyProtection="1">
      <alignment vertical="center" wrapText="1"/>
      <protection locked="0"/>
    </xf>
    <xf numFmtId="0" fontId="23" fillId="0" borderId="14" xfId="0" applyFont="1" applyBorder="1" applyAlignment="1" applyProtection="1">
      <alignment vertical="center" wrapText="1"/>
      <protection locked="0"/>
    </xf>
    <xf numFmtId="0" fontId="23" fillId="0" borderId="81" xfId="0" applyFont="1" applyBorder="1" applyAlignment="1" applyProtection="1">
      <alignment horizontal="left" vertical="center" wrapText="1"/>
      <protection locked="0"/>
    </xf>
    <xf numFmtId="0" fontId="23" fillId="0" borderId="35" xfId="0" applyFont="1" applyBorder="1" applyAlignment="1" applyProtection="1">
      <alignment horizontal="left" vertical="center" wrapText="1"/>
      <protection locked="0"/>
    </xf>
    <xf numFmtId="0" fontId="23" fillId="0" borderId="14" xfId="0" applyFont="1" applyBorder="1" applyAlignment="1" applyProtection="1">
      <alignment horizontal="left" vertical="center" wrapText="1"/>
      <protection locked="0"/>
    </xf>
    <xf numFmtId="0" fontId="23" fillId="0" borderId="83" xfId="0" applyFont="1" applyBorder="1" applyAlignment="1" applyProtection="1">
      <alignment horizontal="left" vertical="center" wrapText="1"/>
      <protection locked="0"/>
    </xf>
    <xf numFmtId="0" fontId="23" fillId="0" borderId="63" xfId="0" applyFont="1" applyBorder="1" applyAlignment="1" applyProtection="1">
      <alignment horizontal="left" vertical="center" wrapText="1"/>
      <protection locked="0"/>
    </xf>
    <xf numFmtId="0" fontId="23" fillId="0" borderId="21" xfId="0" applyFont="1" applyBorder="1" applyAlignment="1" applyProtection="1">
      <alignment horizontal="left" vertical="center" wrapText="1"/>
      <protection locked="0"/>
    </xf>
    <xf numFmtId="0" fontId="23" fillId="0" borderId="82" xfId="0" applyFont="1" applyBorder="1" applyAlignment="1" applyProtection="1">
      <alignment horizontal="center" vertical="center" wrapText="1"/>
      <protection locked="0"/>
    </xf>
    <xf numFmtId="0" fontId="23" fillId="0" borderId="62" xfId="0" applyFont="1" applyBorder="1" applyAlignment="1" applyProtection="1">
      <alignment horizontal="center" vertical="center" wrapText="1"/>
      <protection locked="0"/>
    </xf>
    <xf numFmtId="0" fontId="23" fillId="0" borderId="20" xfId="0" applyFont="1" applyBorder="1" applyAlignment="1" applyProtection="1">
      <alignment horizontal="center" vertical="center" wrapText="1"/>
      <protection locked="0"/>
    </xf>
    <xf numFmtId="0" fontId="23" fillId="0" borderId="81" xfId="0" applyFont="1" applyBorder="1" applyAlignment="1">
      <alignment horizontal="center" vertical="center" wrapText="1"/>
    </xf>
    <xf numFmtId="0" fontId="23" fillId="0" borderId="35"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81" xfId="0" applyFont="1" applyBorder="1" applyAlignment="1" applyProtection="1">
      <alignment horizontal="center" vertical="center" wrapText="1"/>
      <protection locked="0"/>
    </xf>
    <xf numFmtId="0" fontId="23" fillId="0" borderId="35" xfId="0" applyFont="1" applyBorder="1" applyAlignment="1" applyProtection="1">
      <alignment horizontal="center" vertical="center" wrapText="1"/>
      <protection locked="0"/>
    </xf>
    <xf numFmtId="0" fontId="23" fillId="0" borderId="14" xfId="0" applyFont="1" applyBorder="1" applyAlignment="1" applyProtection="1">
      <alignment horizontal="center" vertical="center" wrapText="1"/>
      <protection locked="0"/>
    </xf>
    <xf numFmtId="0" fontId="23" fillId="0" borderId="83" xfId="0" applyFont="1" applyBorder="1" applyAlignment="1">
      <alignment horizontal="center" vertical="center" wrapText="1"/>
    </xf>
    <xf numFmtId="0" fontId="23" fillId="0" borderId="63" xfId="0" applyFont="1" applyBorder="1" applyAlignment="1">
      <alignment horizontal="center" vertical="center" wrapText="1"/>
    </xf>
    <xf numFmtId="0" fontId="23" fillId="0" borderId="21" xfId="0" applyFont="1" applyBorder="1" applyAlignment="1">
      <alignment horizontal="center" vertical="center" wrapText="1"/>
    </xf>
    <xf numFmtId="0" fontId="24" fillId="0" borderId="84" xfId="0" applyFont="1" applyBorder="1" applyAlignment="1">
      <alignment horizontal="center" vertical="center" wrapText="1"/>
    </xf>
    <xf numFmtId="0" fontId="24" fillId="0" borderId="85" xfId="0" applyFont="1" applyBorder="1" applyAlignment="1">
      <alignment horizontal="center" vertical="center" wrapText="1"/>
    </xf>
    <xf numFmtId="0" fontId="24" fillId="0" borderId="86"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4" xfId="0" applyFont="1" applyBorder="1" applyAlignment="1" applyProtection="1">
      <alignment horizontal="center" vertical="center" wrapText="1"/>
      <protection locked="0"/>
    </xf>
    <xf numFmtId="0" fontId="23" fillId="0" borderId="5" xfId="0" applyFont="1" applyBorder="1" applyAlignment="1">
      <alignment horizontal="center" vertical="center" wrapText="1"/>
    </xf>
    <xf numFmtId="0" fontId="23" fillId="0" borderId="56" xfId="0" applyFont="1" applyBorder="1" applyAlignment="1">
      <alignment horizontal="center" vertical="center" wrapText="1"/>
    </xf>
    <xf numFmtId="0" fontId="24" fillId="0" borderId="80"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0" xfId="0" applyFont="1" applyBorder="1" applyAlignment="1">
      <alignment horizontal="center" vertical="center" wrapText="1"/>
    </xf>
    <xf numFmtId="0" fontId="23" fillId="0" borderId="9" xfId="0" applyFont="1" applyBorder="1" applyAlignment="1" applyProtection="1">
      <alignment horizontal="center" vertical="center" wrapText="1"/>
      <protection locked="0"/>
    </xf>
    <xf numFmtId="0" fontId="23" fillId="0" borderId="84" xfId="0" applyFont="1" applyBorder="1" applyAlignment="1">
      <alignment horizontal="center" vertical="center" wrapText="1"/>
    </xf>
    <xf numFmtId="0" fontId="23" fillId="0" borderId="86" xfId="0" applyFont="1" applyBorder="1" applyAlignment="1">
      <alignment horizontal="center" vertical="center" wrapText="1"/>
    </xf>
    <xf numFmtId="0" fontId="27" fillId="0" borderId="4" xfId="0" applyFont="1" applyBorder="1" applyAlignment="1">
      <alignment vertical="center" wrapText="1"/>
    </xf>
    <xf numFmtId="0" fontId="27" fillId="0" borderId="4" xfId="0" applyFont="1" applyBorder="1" applyAlignment="1">
      <alignment vertical="center"/>
    </xf>
    <xf numFmtId="0" fontId="27" fillId="0" borderId="81" xfId="0" applyFont="1" applyBorder="1" applyAlignment="1" applyProtection="1">
      <alignment vertical="center" wrapText="1"/>
      <protection locked="0"/>
    </xf>
    <xf numFmtId="0" fontId="27" fillId="0" borderId="14" xfId="0" applyFont="1" applyBorder="1" applyAlignment="1" applyProtection="1">
      <alignment vertical="center" wrapText="1"/>
      <protection locked="0"/>
    </xf>
    <xf numFmtId="0" fontId="27" fillId="0" borderId="81" xfId="0" applyFont="1" applyBorder="1" applyAlignment="1" applyProtection="1">
      <alignment horizontal="left" vertical="center" wrapText="1"/>
      <protection locked="0"/>
    </xf>
    <xf numFmtId="0" fontId="27" fillId="0" borderId="14" xfId="0" applyFont="1" applyBorder="1" applyAlignment="1" applyProtection="1">
      <alignment horizontal="left" vertical="center" wrapText="1"/>
      <protection locked="0"/>
    </xf>
    <xf numFmtId="0" fontId="27" fillId="0" borderId="83" xfId="0" applyFont="1" applyBorder="1" applyAlignment="1" applyProtection="1">
      <alignment horizontal="left" vertical="center" wrapText="1"/>
      <protection locked="0"/>
    </xf>
    <xf numFmtId="0" fontId="27" fillId="0" borderId="21" xfId="0" applyFont="1" applyBorder="1" applyAlignment="1" applyProtection="1">
      <alignment horizontal="left" vertical="center" wrapText="1"/>
      <protection locked="0"/>
    </xf>
    <xf numFmtId="1" fontId="23" fillId="0" borderId="4" xfId="0" applyNumberFormat="1" applyFont="1" applyBorder="1" applyAlignment="1">
      <alignment horizontal="center" vertical="center" wrapText="1"/>
    </xf>
    <xf numFmtId="0" fontId="27" fillId="0" borderId="10" xfId="0" applyFont="1" applyBorder="1" applyAlignment="1">
      <alignment horizontal="left" vertical="center" wrapText="1"/>
    </xf>
    <xf numFmtId="0" fontId="27" fillId="0" borderId="10" xfId="0" applyFont="1" applyBorder="1" applyAlignment="1">
      <alignment horizontal="left" vertical="center"/>
    </xf>
    <xf numFmtId="0" fontId="27" fillId="0" borderId="4" xfId="0" applyFont="1" applyBorder="1" applyAlignment="1">
      <alignment horizontal="left" vertical="center" wrapText="1"/>
    </xf>
    <xf numFmtId="0" fontId="27" fillId="0" borderId="4" xfId="0" applyFont="1" applyBorder="1" applyAlignment="1">
      <alignment horizontal="left" vertical="center"/>
    </xf>
    <xf numFmtId="0" fontId="8" fillId="0" borderId="41" xfId="0" applyFont="1" applyBorder="1" applyAlignment="1" applyProtection="1">
      <alignment horizontal="center" vertical="center"/>
    </xf>
    <xf numFmtId="0" fontId="8" fillId="0" borderId="55" xfId="0" applyFont="1" applyBorder="1" applyAlignment="1" applyProtection="1">
      <alignment horizontal="center" vertical="center"/>
    </xf>
    <xf numFmtId="0" fontId="8" fillId="0" borderId="50" xfId="0" applyFont="1" applyBorder="1" applyAlignment="1" applyProtection="1">
      <alignment horizontal="center" vertical="center"/>
    </xf>
    <xf numFmtId="0" fontId="10" fillId="10" borderId="20" xfId="0" applyFont="1" applyFill="1" applyBorder="1" applyAlignment="1" applyProtection="1">
      <alignment horizontal="center" vertical="center" wrapText="1"/>
      <protection locked="0"/>
    </xf>
    <xf numFmtId="0" fontId="10" fillId="10" borderId="14" xfId="0" applyFont="1" applyFill="1" applyBorder="1" applyAlignment="1" applyProtection="1">
      <alignment horizontal="center" vertical="center"/>
      <protection locked="0"/>
    </xf>
    <xf numFmtId="0" fontId="10" fillId="10" borderId="35" xfId="0" applyFont="1" applyFill="1" applyBorder="1" applyAlignment="1" applyProtection="1">
      <alignment horizontal="center" vertical="center" wrapText="1"/>
      <protection locked="0"/>
    </xf>
    <xf numFmtId="0" fontId="10" fillId="10" borderId="38" xfId="0" applyFont="1" applyFill="1" applyBorder="1" applyAlignment="1" applyProtection="1">
      <alignment horizontal="center" vertical="center"/>
      <protection locked="0"/>
    </xf>
    <xf numFmtId="0" fontId="10" fillId="10" borderId="63" xfId="0" applyFont="1" applyFill="1" applyBorder="1" applyAlignment="1" applyProtection="1">
      <alignment horizontal="center" vertical="center" wrapText="1"/>
      <protection locked="0"/>
    </xf>
    <xf numFmtId="0" fontId="10" fillId="10" borderId="39" xfId="0" applyFont="1" applyFill="1" applyBorder="1" applyAlignment="1" applyProtection="1">
      <alignment horizontal="center" vertical="center" wrapText="1"/>
      <protection locked="0"/>
    </xf>
    <xf numFmtId="0" fontId="10" fillId="10" borderId="35" xfId="0" applyFont="1" applyFill="1" applyBorder="1" applyAlignment="1" applyProtection="1">
      <alignment horizontal="center" vertical="center"/>
      <protection locked="0"/>
    </xf>
    <xf numFmtId="0" fontId="10" fillId="9" borderId="47" xfId="0" applyFont="1" applyFill="1" applyBorder="1" applyAlignment="1" applyProtection="1">
      <alignment horizontal="center" vertical="center"/>
      <protection locked="0"/>
    </xf>
    <xf numFmtId="0" fontId="10" fillId="9" borderId="48" xfId="0" applyFont="1" applyFill="1" applyBorder="1" applyAlignment="1" applyProtection="1">
      <alignment horizontal="center" vertical="center"/>
      <protection locked="0"/>
    </xf>
    <xf numFmtId="0" fontId="10" fillId="9" borderId="49" xfId="0" applyFont="1" applyFill="1" applyBorder="1" applyAlignment="1" applyProtection="1">
      <alignment horizontal="center" vertical="center"/>
      <protection locked="0"/>
    </xf>
    <xf numFmtId="0" fontId="10" fillId="10" borderId="38" xfId="0" applyFont="1" applyFill="1" applyBorder="1" applyAlignment="1" applyProtection="1">
      <alignment horizontal="center" vertical="center" wrapText="1"/>
      <protection locked="0"/>
    </xf>
    <xf numFmtId="0" fontId="10" fillId="13" borderId="35" xfId="0" applyFont="1" applyFill="1" applyBorder="1" applyAlignment="1" applyProtection="1">
      <alignment horizontal="center" vertical="center" wrapText="1"/>
      <protection locked="0"/>
    </xf>
    <xf numFmtId="0" fontId="10" fillId="13" borderId="38" xfId="0" applyFont="1" applyFill="1" applyBorder="1" applyAlignment="1" applyProtection="1">
      <alignment horizontal="center" vertical="center" wrapText="1"/>
      <protection locked="0"/>
    </xf>
    <xf numFmtId="0" fontId="10" fillId="12" borderId="47" xfId="0" applyFont="1" applyFill="1" applyBorder="1" applyAlignment="1" applyProtection="1">
      <alignment horizontal="center" vertical="center"/>
      <protection locked="0"/>
    </xf>
    <xf numFmtId="0" fontId="10" fillId="12" borderId="48" xfId="0" applyFont="1" applyFill="1" applyBorder="1" applyAlignment="1" applyProtection="1">
      <alignment horizontal="center" vertical="center"/>
      <protection locked="0"/>
    </xf>
    <xf numFmtId="0" fontId="10" fillId="12" borderId="49" xfId="0" applyFont="1" applyFill="1" applyBorder="1" applyAlignment="1" applyProtection="1">
      <alignment horizontal="center" vertical="center"/>
      <protection locked="0"/>
    </xf>
    <xf numFmtId="0" fontId="10" fillId="13" borderId="24" xfId="0" applyFont="1" applyFill="1" applyBorder="1" applyAlignment="1" applyProtection="1">
      <alignment horizontal="center" vertical="center" wrapText="1"/>
      <protection locked="0"/>
    </xf>
    <xf numFmtId="0" fontId="10" fillId="13" borderId="25" xfId="0" applyFont="1" applyFill="1" applyBorder="1" applyAlignment="1" applyProtection="1">
      <alignment horizontal="center" vertical="center" wrapText="1"/>
      <protection locked="0"/>
    </xf>
    <xf numFmtId="0" fontId="10" fillId="13" borderId="62" xfId="0" applyFont="1" applyFill="1" applyBorder="1" applyAlignment="1" applyProtection="1">
      <alignment horizontal="center" vertical="center" wrapText="1"/>
      <protection locked="0"/>
    </xf>
    <xf numFmtId="0" fontId="10" fillId="13" borderId="40" xfId="0" applyFont="1" applyFill="1" applyBorder="1" applyAlignment="1" applyProtection="1">
      <alignment horizontal="center" vertical="center" wrapText="1"/>
      <protection locked="0"/>
    </xf>
    <xf numFmtId="0" fontId="8" fillId="0" borderId="8" xfId="0" applyFont="1" applyBorder="1" applyAlignment="1" applyProtection="1">
      <alignment horizontal="center" vertical="center"/>
    </xf>
    <xf numFmtId="0" fontId="8" fillId="0" borderId="10" xfId="0" applyFont="1" applyBorder="1" applyAlignment="1" applyProtection="1">
      <alignment horizontal="center" vertical="center"/>
    </xf>
    <xf numFmtId="0" fontId="8" fillId="0" borderId="13" xfId="0" applyFont="1" applyBorder="1" applyAlignment="1" applyProtection="1">
      <alignment horizontal="center" vertical="center"/>
    </xf>
    <xf numFmtId="0" fontId="10" fillId="17" borderId="22" xfId="0" applyFont="1" applyFill="1" applyBorder="1" applyAlignment="1" applyProtection="1">
      <alignment horizontal="center" vertical="center" wrapText="1"/>
      <protection locked="0"/>
    </xf>
    <xf numFmtId="0" fontId="10" fillId="17" borderId="42" xfId="0" applyFont="1" applyFill="1" applyBorder="1" applyAlignment="1" applyProtection="1">
      <alignment horizontal="center" vertical="center" wrapText="1"/>
      <protection locked="0"/>
    </xf>
    <xf numFmtId="0" fontId="12" fillId="0" borderId="44" xfId="0" applyFont="1" applyBorder="1" applyAlignment="1" applyProtection="1">
      <alignment horizontal="center" vertical="center" wrapText="1"/>
    </xf>
    <xf numFmtId="0" fontId="12" fillId="0" borderId="33" xfId="0" applyFont="1" applyBorder="1" applyAlignment="1" applyProtection="1">
      <alignment horizontal="center" vertical="center"/>
    </xf>
    <xf numFmtId="0" fontId="12" fillId="0" borderId="45" xfId="0" applyFont="1" applyBorder="1" applyAlignment="1" applyProtection="1">
      <alignment horizontal="center" vertical="center"/>
    </xf>
    <xf numFmtId="0" fontId="12" fillId="0" borderId="3" xfId="0" applyFont="1" applyBorder="1" applyAlignment="1" applyProtection="1">
      <alignment horizontal="center" vertical="center"/>
    </xf>
    <xf numFmtId="0" fontId="12" fillId="0" borderId="0" xfId="0" applyFont="1" applyBorder="1" applyAlignment="1" applyProtection="1">
      <alignment horizontal="center" vertical="center"/>
    </xf>
    <xf numFmtId="0" fontId="12" fillId="0" borderId="2" xfId="0" applyFont="1" applyBorder="1" applyAlignment="1" applyProtection="1">
      <alignment horizontal="center" vertical="center"/>
    </xf>
    <xf numFmtId="0" fontId="12" fillId="0" borderId="46" xfId="0" applyFont="1" applyBorder="1" applyAlignment="1" applyProtection="1">
      <alignment horizontal="center" vertical="center"/>
    </xf>
    <xf numFmtId="0" fontId="12" fillId="0" borderId="28" xfId="0" applyFont="1" applyBorder="1" applyAlignment="1" applyProtection="1">
      <alignment horizontal="center" vertical="center"/>
    </xf>
    <xf numFmtId="0" fontId="12" fillId="0" borderId="43" xfId="0" applyFont="1" applyBorder="1" applyAlignment="1" applyProtection="1">
      <alignment horizontal="center" vertical="center"/>
    </xf>
    <xf numFmtId="0" fontId="10" fillId="14" borderId="6" xfId="0" applyFont="1" applyFill="1" applyBorder="1" applyAlignment="1" applyProtection="1">
      <alignment horizontal="center" vertical="center" wrapText="1"/>
      <protection locked="0"/>
    </xf>
    <xf numFmtId="0" fontId="10" fillId="14" borderId="7" xfId="0" applyFont="1" applyFill="1" applyBorder="1" applyAlignment="1" applyProtection="1">
      <alignment horizontal="center" vertical="center" wrapText="1"/>
      <protection locked="0"/>
    </xf>
    <xf numFmtId="0" fontId="10" fillId="14" borderId="8" xfId="0" applyFont="1" applyFill="1" applyBorder="1" applyAlignment="1" applyProtection="1">
      <alignment horizontal="center" vertical="center" wrapText="1"/>
      <protection locked="0"/>
    </xf>
    <xf numFmtId="0" fontId="10" fillId="14" borderId="14" xfId="0" applyFont="1" applyFill="1" applyBorder="1" applyAlignment="1" applyProtection="1">
      <alignment horizontal="center" vertical="center" wrapText="1"/>
      <protection locked="0"/>
    </xf>
    <xf numFmtId="0" fontId="10" fillId="14" borderId="12" xfId="0" applyFont="1" applyFill="1" applyBorder="1" applyAlignment="1" applyProtection="1">
      <alignment horizontal="center" vertical="center" wrapText="1"/>
      <protection locked="0"/>
    </xf>
    <xf numFmtId="0" fontId="10" fillId="14" borderId="3" xfId="0" applyFont="1" applyFill="1" applyBorder="1" applyAlignment="1" applyProtection="1">
      <alignment horizontal="center" vertical="center" textRotation="90" wrapText="1"/>
      <protection locked="0"/>
    </xf>
    <xf numFmtId="0" fontId="10" fillId="14" borderId="46" xfId="0" applyFont="1" applyFill="1" applyBorder="1" applyAlignment="1" applyProtection="1">
      <alignment horizontal="center" vertical="center" textRotation="90" wrapText="1"/>
      <protection locked="0"/>
    </xf>
    <xf numFmtId="0" fontId="10" fillId="14" borderId="35" xfId="0" applyFont="1" applyFill="1" applyBorder="1" applyAlignment="1" applyProtection="1">
      <alignment horizontal="center" vertical="center" textRotation="90" wrapText="1"/>
      <protection locked="0"/>
    </xf>
    <xf numFmtId="0" fontId="10" fillId="14" borderId="38" xfId="0" applyFont="1" applyFill="1" applyBorder="1" applyAlignment="1" applyProtection="1">
      <alignment horizontal="center" vertical="center" textRotation="90" wrapText="1"/>
      <protection locked="0"/>
    </xf>
    <xf numFmtId="0" fontId="10" fillId="17" borderId="18" xfId="0" applyFont="1" applyFill="1" applyBorder="1" applyAlignment="1" applyProtection="1">
      <alignment horizontal="center" vertical="center" wrapText="1"/>
      <protection locked="0"/>
    </xf>
    <xf numFmtId="0" fontId="10" fillId="17" borderId="38" xfId="0" applyFont="1" applyFill="1" applyBorder="1" applyAlignment="1" applyProtection="1">
      <alignment horizontal="center" vertical="center" wrapText="1"/>
      <protection locked="0"/>
    </xf>
    <xf numFmtId="2" fontId="23" fillId="0" borderId="4" xfId="5" applyNumberFormat="1" applyFont="1" applyBorder="1" applyAlignment="1" applyProtection="1">
      <alignment horizontal="center" vertical="center" wrapText="1"/>
    </xf>
    <xf numFmtId="0" fontId="27" fillId="0" borderId="10" xfId="0" applyFont="1" applyBorder="1" applyAlignment="1" applyProtection="1">
      <alignment horizontal="left" vertical="center" wrapText="1"/>
      <protection locked="0"/>
    </xf>
    <xf numFmtId="0" fontId="10" fillId="16" borderId="26" xfId="0" applyFont="1" applyFill="1" applyBorder="1" applyAlignment="1" applyProtection="1">
      <alignment horizontal="center" vertical="center"/>
      <protection locked="0"/>
    </xf>
    <xf numFmtId="0" fontId="10" fillId="16" borderId="34" xfId="0" applyFont="1" applyFill="1" applyBorder="1" applyAlignment="1" applyProtection="1">
      <alignment horizontal="center" vertical="center"/>
      <protection locked="0"/>
    </xf>
    <xf numFmtId="0" fontId="10" fillId="16" borderId="27" xfId="0" applyFont="1" applyFill="1" applyBorder="1" applyAlignment="1" applyProtection="1">
      <alignment horizontal="center" vertical="center"/>
      <protection locked="0"/>
    </xf>
    <xf numFmtId="0" fontId="10" fillId="14" borderId="24" xfId="0" applyFont="1" applyFill="1" applyBorder="1" applyAlignment="1" applyProtection="1">
      <alignment horizontal="center" vertical="center" wrapText="1"/>
      <protection locked="0"/>
    </xf>
    <xf numFmtId="0" fontId="10" fillId="14" borderId="25" xfId="0" applyFont="1" applyFill="1" applyBorder="1" applyAlignment="1" applyProtection="1">
      <alignment horizontal="center" vertical="center" wrapText="1"/>
      <protection locked="0"/>
    </xf>
    <xf numFmtId="0" fontId="10" fillId="17" borderId="20" xfId="0" applyFont="1" applyFill="1" applyBorder="1" applyAlignment="1" applyProtection="1">
      <alignment horizontal="center" vertical="center" wrapText="1"/>
      <protection locked="0"/>
    </xf>
    <xf numFmtId="0" fontId="10" fillId="17" borderId="11" xfId="0" applyFont="1" applyFill="1" applyBorder="1" applyAlignment="1" applyProtection="1">
      <alignment horizontal="center" vertical="center" wrapText="1"/>
      <protection locked="0"/>
    </xf>
    <xf numFmtId="0" fontId="10" fillId="17" borderId="21" xfId="0" applyFont="1" applyFill="1" applyBorder="1" applyAlignment="1" applyProtection="1">
      <alignment horizontal="center" vertical="center" wrapText="1"/>
      <protection locked="0"/>
    </xf>
    <xf numFmtId="0" fontId="10" fillId="17" borderId="13" xfId="0" applyFont="1" applyFill="1" applyBorder="1" applyAlignment="1" applyProtection="1">
      <alignment horizontal="center" vertical="center" wrapText="1"/>
      <protection locked="0"/>
    </xf>
    <xf numFmtId="0" fontId="10" fillId="17" borderId="35" xfId="0" applyFont="1" applyFill="1" applyBorder="1" applyAlignment="1" applyProtection="1">
      <alignment horizontal="center" vertical="center" wrapText="1"/>
      <protection locked="0"/>
    </xf>
    <xf numFmtId="0" fontId="10" fillId="14" borderId="54" xfId="0" applyFont="1" applyFill="1" applyBorder="1" applyAlignment="1" applyProtection="1">
      <alignment horizontal="center" vertical="center" wrapText="1"/>
      <protection locked="0"/>
    </xf>
    <xf numFmtId="0" fontId="10" fillId="14" borderId="59" xfId="0" applyFont="1" applyFill="1" applyBorder="1" applyAlignment="1" applyProtection="1">
      <alignment horizontal="center" vertical="center" wrapText="1"/>
      <protection locked="0"/>
    </xf>
    <xf numFmtId="0" fontId="8" fillId="0" borderId="87" xfId="0" applyFont="1" applyBorder="1" applyAlignment="1" applyProtection="1">
      <alignment horizontal="center" vertical="center"/>
      <protection locked="0"/>
    </xf>
    <xf numFmtId="0" fontId="8" fillId="0" borderId="85" xfId="0" applyFont="1" applyBorder="1" applyAlignment="1" applyProtection="1">
      <alignment horizontal="center" vertical="center"/>
      <protection locked="0"/>
    </xf>
    <xf numFmtId="0" fontId="8" fillId="0" borderId="88" xfId="0" applyFont="1" applyBorder="1" applyAlignment="1" applyProtection="1">
      <alignment horizontal="center" vertical="center"/>
      <protection locked="0"/>
    </xf>
    <xf numFmtId="0" fontId="12" fillId="0" borderId="30" xfId="0" applyFont="1" applyBorder="1" applyAlignment="1" applyProtection="1">
      <alignment horizontal="center" vertical="center" wrapText="1"/>
      <protection locked="0"/>
    </xf>
    <xf numFmtId="0" fontId="12" fillId="0" borderId="33" xfId="0" applyFont="1" applyBorder="1" applyAlignment="1" applyProtection="1">
      <alignment horizontal="center" vertical="center"/>
      <protection locked="0"/>
    </xf>
    <xf numFmtId="0" fontId="12" fillId="0" borderId="31" xfId="0" applyFont="1" applyBorder="1" applyAlignment="1" applyProtection="1">
      <alignment horizontal="center" vertical="center"/>
      <protection locked="0"/>
    </xf>
    <xf numFmtId="0" fontId="12" fillId="0" borderId="57" xfId="0" applyFont="1" applyBorder="1" applyAlignment="1" applyProtection="1">
      <alignment horizontal="center" vertical="center"/>
      <protection locked="0"/>
    </xf>
    <xf numFmtId="0" fontId="12" fillId="0" borderId="0" xfId="0" applyFont="1" applyBorder="1" applyAlignment="1" applyProtection="1">
      <alignment horizontal="center" vertical="center"/>
      <protection locked="0"/>
    </xf>
    <xf numFmtId="0" fontId="12" fillId="0" borderId="58" xfId="0" applyFont="1" applyBorder="1" applyAlignment="1" applyProtection="1">
      <alignment horizontal="center" vertical="center"/>
      <protection locked="0"/>
    </xf>
    <xf numFmtId="0" fontId="12" fillId="0" borderId="32" xfId="0" applyFont="1" applyBorder="1" applyAlignment="1" applyProtection="1">
      <alignment horizontal="center" vertical="center"/>
      <protection locked="0"/>
    </xf>
    <xf numFmtId="0" fontId="12" fillId="0" borderId="28" xfId="0" applyFont="1" applyBorder="1" applyAlignment="1" applyProtection="1">
      <alignment horizontal="center" vertical="center"/>
      <protection locked="0"/>
    </xf>
    <xf numFmtId="0" fontId="12" fillId="0" borderId="29" xfId="0" applyFont="1" applyBorder="1" applyAlignment="1" applyProtection="1">
      <alignment horizontal="center" vertical="center"/>
      <protection locked="0"/>
    </xf>
    <xf numFmtId="0" fontId="27" fillId="0" borderId="4" xfId="0" applyFont="1" applyBorder="1" applyAlignment="1" applyProtection="1">
      <alignment vertical="center" wrapText="1"/>
      <protection locked="0"/>
    </xf>
    <xf numFmtId="0" fontId="27" fillId="0" borderId="4" xfId="0" applyFont="1" applyBorder="1" applyAlignment="1" applyProtection="1">
      <alignment horizontal="left" vertical="center" wrapText="1"/>
      <protection locked="0"/>
    </xf>
    <xf numFmtId="0" fontId="12" fillId="0" borderId="6" xfId="0" applyFont="1" applyBorder="1" applyAlignment="1" applyProtection="1">
      <alignment horizontal="center" vertical="center"/>
    </xf>
    <xf numFmtId="0" fontId="12" fillId="0" borderId="7" xfId="0" applyFont="1" applyBorder="1" applyAlignment="1" applyProtection="1">
      <alignment horizontal="center" vertical="center"/>
    </xf>
    <xf numFmtId="0" fontId="12" fillId="0" borderId="9" xfId="0" applyFont="1" applyBorder="1" applyAlignment="1" applyProtection="1">
      <alignment horizontal="center" vertical="center"/>
    </xf>
    <xf numFmtId="0" fontId="12" fillId="0" borderId="4" xfId="0" applyFont="1" applyBorder="1" applyAlignment="1" applyProtection="1">
      <alignment horizontal="center" vertical="center"/>
    </xf>
    <xf numFmtId="0" fontId="12" fillId="0" borderId="11" xfId="0" applyFont="1" applyBorder="1" applyAlignment="1" applyProtection="1">
      <alignment horizontal="center" vertical="center"/>
    </xf>
    <xf numFmtId="0" fontId="12" fillId="0" borderId="12" xfId="0" applyFont="1" applyBorder="1" applyAlignment="1" applyProtection="1">
      <alignment horizontal="center" vertical="center"/>
    </xf>
    <xf numFmtId="0" fontId="12" fillId="0" borderId="37" xfId="0" applyFont="1" applyBorder="1" applyAlignment="1" applyProtection="1">
      <alignment horizontal="center" vertical="center"/>
    </xf>
    <xf numFmtId="0" fontId="12" fillId="0" borderId="56" xfId="0" applyFont="1" applyBorder="1" applyAlignment="1" applyProtection="1">
      <alignment horizontal="center" vertical="center"/>
    </xf>
    <xf numFmtId="0" fontId="12" fillId="0" borderId="59" xfId="0" applyFont="1" applyBorder="1" applyAlignment="1" applyProtection="1">
      <alignment horizontal="center" vertical="center"/>
    </xf>
    <xf numFmtId="0" fontId="10" fillId="15" borderId="47" xfId="0" applyFont="1" applyFill="1" applyBorder="1" applyAlignment="1" applyProtection="1">
      <alignment horizontal="center" vertical="center"/>
      <protection locked="0"/>
    </xf>
    <xf numFmtId="0" fontId="10" fillId="15" borderId="48" xfId="0" applyFont="1" applyFill="1" applyBorder="1" applyAlignment="1" applyProtection="1">
      <alignment horizontal="center" vertical="center"/>
      <protection locked="0"/>
    </xf>
    <xf numFmtId="0" fontId="10" fillId="15" borderId="49" xfId="0" applyFont="1" applyFill="1" applyBorder="1" applyAlignment="1" applyProtection="1">
      <alignment horizontal="center" vertical="center"/>
      <protection locked="0"/>
    </xf>
    <xf numFmtId="0" fontId="10" fillId="11" borderId="14" xfId="0" applyFont="1" applyFill="1" applyBorder="1" applyAlignment="1" applyProtection="1">
      <alignment horizontal="center" vertical="center" wrapText="1"/>
      <protection locked="0"/>
    </xf>
    <xf numFmtId="0" fontId="10" fillId="11" borderId="12" xfId="0" applyFont="1" applyFill="1" applyBorder="1" applyAlignment="1" applyProtection="1">
      <alignment horizontal="center" vertical="center" wrapText="1"/>
      <protection locked="0"/>
    </xf>
    <xf numFmtId="0" fontId="10" fillId="11" borderId="20" xfId="0" applyFont="1" applyFill="1" applyBorder="1" applyAlignment="1" applyProtection="1">
      <alignment horizontal="center" vertical="center" wrapText="1"/>
      <protection locked="0"/>
    </xf>
    <xf numFmtId="0" fontId="10" fillId="11" borderId="11" xfId="0" applyFont="1" applyFill="1" applyBorder="1" applyAlignment="1" applyProtection="1">
      <alignment horizontal="center" vertical="center" wrapText="1"/>
      <protection locked="0"/>
    </xf>
    <xf numFmtId="0" fontId="10" fillId="8" borderId="47" xfId="0" applyFont="1" applyFill="1" applyBorder="1" applyAlignment="1" applyProtection="1">
      <alignment horizontal="center" vertical="center"/>
      <protection locked="0"/>
    </xf>
    <xf numFmtId="0" fontId="10" fillId="8" borderId="48" xfId="0" applyFont="1" applyFill="1" applyBorder="1" applyAlignment="1" applyProtection="1">
      <alignment horizontal="center" vertical="center"/>
      <protection locked="0"/>
    </xf>
    <xf numFmtId="0" fontId="10" fillId="8" borderId="49" xfId="0" applyFont="1" applyFill="1" applyBorder="1" applyAlignment="1" applyProtection="1">
      <alignment horizontal="center" vertical="center"/>
      <protection locked="0"/>
    </xf>
    <xf numFmtId="0" fontId="10" fillId="11" borderId="21" xfId="0" applyFont="1" applyFill="1" applyBorder="1" applyAlignment="1" applyProtection="1">
      <alignment horizontal="center" vertical="center" wrapText="1"/>
      <protection locked="0"/>
    </xf>
    <xf numFmtId="0" fontId="10" fillId="11" borderId="13" xfId="0" applyFont="1" applyFill="1" applyBorder="1" applyAlignment="1" applyProtection="1">
      <alignment horizontal="center" vertical="center" wrapText="1"/>
      <protection locked="0"/>
    </xf>
    <xf numFmtId="0" fontId="10" fillId="11" borderId="35" xfId="0" applyFont="1" applyFill="1" applyBorder="1" applyAlignment="1" applyProtection="1">
      <alignment horizontal="center" vertical="center" wrapText="1"/>
      <protection locked="0"/>
    </xf>
    <xf numFmtId="0" fontId="10" fillId="11" borderId="38" xfId="0" applyFont="1" applyFill="1" applyBorder="1" applyAlignment="1" applyProtection="1">
      <alignment horizontal="center" vertical="center" wrapText="1"/>
      <protection locked="0"/>
    </xf>
    <xf numFmtId="0" fontId="10" fillId="11" borderId="35" xfId="0" applyFont="1" applyFill="1" applyBorder="1" applyAlignment="1" applyProtection="1">
      <alignment horizontal="center" vertical="center" textRotation="90" wrapText="1"/>
      <protection locked="0"/>
    </xf>
    <xf numFmtId="0" fontId="10" fillId="11" borderId="38" xfId="0" applyFont="1" applyFill="1" applyBorder="1" applyAlignment="1" applyProtection="1">
      <alignment horizontal="center" vertical="center" textRotation="90" wrapText="1"/>
      <protection locked="0"/>
    </xf>
    <xf numFmtId="0" fontId="12" fillId="0" borderId="30" xfId="0" applyFont="1" applyBorder="1" applyAlignment="1" applyProtection="1">
      <alignment horizontal="center" vertical="center" wrapText="1"/>
    </xf>
    <xf numFmtId="0" fontId="12" fillId="0" borderId="31" xfId="0" applyFont="1" applyBorder="1" applyAlignment="1" applyProtection="1">
      <alignment horizontal="center" vertical="center"/>
    </xf>
    <xf numFmtId="0" fontId="12" fillId="0" borderId="57" xfId="0" applyFont="1" applyBorder="1" applyAlignment="1" applyProtection="1">
      <alignment horizontal="center" vertical="center"/>
    </xf>
    <xf numFmtId="0" fontId="12" fillId="0" borderId="58" xfId="0" applyFont="1" applyBorder="1" applyAlignment="1" applyProtection="1">
      <alignment horizontal="center" vertical="center"/>
    </xf>
    <xf numFmtId="0" fontId="12" fillId="0" borderId="32" xfId="0" applyFont="1" applyBorder="1" applyAlignment="1" applyProtection="1">
      <alignment horizontal="center" vertical="center"/>
    </xf>
    <xf numFmtId="0" fontId="12" fillId="0" borderId="29" xfId="0" applyFont="1" applyBorder="1" applyAlignment="1" applyProtection="1">
      <alignment horizontal="center" vertical="center"/>
    </xf>
    <xf numFmtId="0" fontId="10" fillId="13" borderId="3" xfId="0" applyFont="1" applyFill="1" applyBorder="1" applyAlignment="1" applyProtection="1">
      <alignment horizontal="center" vertical="center" wrapText="1"/>
      <protection locked="0"/>
    </xf>
    <xf numFmtId="0" fontId="10" fillId="13" borderId="46" xfId="0" applyFont="1" applyFill="1" applyBorder="1" applyAlignment="1" applyProtection="1">
      <alignment horizontal="center" vertical="center" wrapText="1"/>
      <protection locked="0"/>
    </xf>
    <xf numFmtId="0" fontId="23" fillId="0" borderId="82" xfId="0" applyFont="1" applyBorder="1" applyAlignment="1">
      <alignment horizontal="center" vertical="center" wrapText="1"/>
    </xf>
    <xf numFmtId="0" fontId="23" fillId="0" borderId="20" xfId="0" applyFont="1" applyBorder="1" applyAlignment="1">
      <alignment horizontal="center" vertical="center" wrapText="1"/>
    </xf>
    <xf numFmtId="0" fontId="10" fillId="14" borderId="20" xfId="0" applyFont="1" applyFill="1" applyBorder="1" applyAlignment="1" applyProtection="1">
      <alignment horizontal="center" vertical="center" wrapText="1"/>
      <protection locked="0"/>
    </xf>
    <xf numFmtId="0" fontId="10" fillId="14" borderId="11" xfId="0" applyFont="1" applyFill="1" applyBorder="1" applyAlignment="1" applyProtection="1">
      <alignment horizontal="center" vertical="center" wrapText="1"/>
      <protection locked="0"/>
    </xf>
    <xf numFmtId="15" fontId="25" fillId="0" borderId="82" xfId="0" applyNumberFormat="1" applyFont="1" applyBorder="1" applyAlignment="1" applyProtection="1">
      <alignment horizontal="center" vertical="center" wrapText="1"/>
      <protection locked="0"/>
    </xf>
    <xf numFmtId="15" fontId="25" fillId="0" borderId="20" xfId="0" applyNumberFormat="1" applyFont="1" applyBorder="1" applyAlignment="1" applyProtection="1">
      <alignment horizontal="center" vertical="center" wrapText="1"/>
      <protection locked="0"/>
    </xf>
    <xf numFmtId="0" fontId="25" fillId="0" borderId="81" xfId="0" applyFont="1" applyBorder="1" applyAlignment="1" applyProtection="1">
      <alignment horizontal="left" vertical="center" wrapText="1"/>
      <protection locked="0"/>
    </xf>
    <xf numFmtId="0" fontId="25" fillId="0" borderId="14" xfId="0" applyFont="1" applyBorder="1" applyAlignment="1" applyProtection="1">
      <alignment horizontal="left" vertical="center" wrapText="1"/>
      <protection locked="0"/>
    </xf>
    <xf numFmtId="0" fontId="25" fillId="0" borderId="81" xfId="0" applyFont="1" applyBorder="1" applyAlignment="1" applyProtection="1">
      <alignment horizontal="center" vertical="center" wrapText="1"/>
      <protection locked="0"/>
    </xf>
    <xf numFmtId="0" fontId="25" fillId="0" borderId="14" xfId="0" applyFont="1" applyBorder="1" applyAlignment="1" applyProtection="1">
      <alignment horizontal="center" vertical="center" wrapText="1"/>
      <protection locked="0"/>
    </xf>
    <xf numFmtId="164" fontId="25" fillId="0" borderId="81" xfId="4" applyNumberFormat="1" applyFont="1" applyBorder="1" applyAlignment="1" applyProtection="1">
      <alignment horizontal="center" vertical="center" wrapText="1"/>
    </xf>
    <xf numFmtId="164" fontId="25" fillId="0" borderId="14" xfId="4" applyNumberFormat="1" applyFont="1" applyBorder="1" applyAlignment="1" applyProtection="1">
      <alignment horizontal="center" vertical="center" wrapText="1"/>
    </xf>
    <xf numFmtId="0" fontId="25" fillId="0" borderId="81" xfId="0" applyFont="1" applyBorder="1" applyAlignment="1" applyProtection="1">
      <alignment horizontal="center" vertical="center" wrapText="1"/>
    </xf>
    <xf numFmtId="0" fontId="25" fillId="0" borderId="14" xfId="0" applyFont="1" applyBorder="1" applyAlignment="1" applyProtection="1">
      <alignment horizontal="center" vertical="center" wrapText="1"/>
    </xf>
    <xf numFmtId="0" fontId="21" fillId="18" borderId="26" xfId="0" applyFont="1" applyFill="1" applyBorder="1" applyAlignment="1">
      <alignment horizontal="center" vertical="center"/>
    </xf>
    <xf numFmtId="0" fontId="21" fillId="18" borderId="34" xfId="0" applyFont="1" applyFill="1" applyBorder="1" applyAlignment="1">
      <alignment horizontal="center" vertical="center"/>
    </xf>
    <xf numFmtId="0" fontId="21" fillId="18" borderId="27" xfId="0" applyFont="1" applyFill="1" applyBorder="1" applyAlignment="1">
      <alignment horizontal="center" vertical="center"/>
    </xf>
    <xf numFmtId="14" fontId="22" fillId="19" borderId="20" xfId="0" applyNumberFormat="1" applyFont="1" applyFill="1" applyBorder="1" applyAlignment="1">
      <alignment horizontal="center" vertical="center" wrapText="1"/>
    </xf>
    <xf numFmtId="14" fontId="22" fillId="19" borderId="11" xfId="0" applyNumberFormat="1" applyFont="1" applyFill="1" applyBorder="1" applyAlignment="1">
      <alignment horizontal="center" vertical="center" wrapText="1"/>
    </xf>
    <xf numFmtId="0" fontId="22" fillId="19" borderId="14" xfId="0" applyFont="1" applyFill="1" applyBorder="1" applyAlignment="1">
      <alignment horizontal="center" vertical="center" wrapText="1"/>
    </xf>
    <xf numFmtId="0" fontId="22" fillId="19" borderId="12" xfId="0" applyFont="1" applyFill="1" applyBorder="1" applyAlignment="1">
      <alignment horizontal="center" vertical="center" wrapText="1"/>
    </xf>
    <xf numFmtId="164" fontId="22" fillId="19" borderId="14" xfId="4" applyNumberFormat="1" applyFont="1" applyFill="1" applyBorder="1" applyAlignment="1">
      <alignment horizontal="center" vertical="center" wrapText="1"/>
    </xf>
    <xf numFmtId="164" fontId="22" fillId="19" borderId="12" xfId="4" applyNumberFormat="1" applyFont="1" applyFill="1" applyBorder="1" applyAlignment="1">
      <alignment horizontal="center" vertical="center" wrapText="1"/>
    </xf>
    <xf numFmtId="0" fontId="22" fillId="19" borderId="21" xfId="0" applyFont="1" applyFill="1" applyBorder="1" applyAlignment="1">
      <alignment horizontal="center" vertical="center" wrapText="1"/>
    </xf>
    <xf numFmtId="0" fontId="22" fillId="19" borderId="13" xfId="0" applyFont="1" applyFill="1" applyBorder="1" applyAlignment="1">
      <alignment horizontal="center" vertical="center" wrapText="1"/>
    </xf>
    <xf numFmtId="0" fontId="1" fillId="0" borderId="26" xfId="0" applyFont="1" applyBorder="1" applyAlignment="1">
      <alignment horizontal="center" vertical="center"/>
    </xf>
    <xf numFmtId="0" fontId="1" fillId="0" borderId="34" xfId="0" applyFont="1" applyBorder="1" applyAlignment="1">
      <alignment horizontal="center" vertical="center"/>
    </xf>
    <xf numFmtId="0" fontId="1" fillId="0" borderId="27" xfId="0" applyFont="1" applyBorder="1" applyAlignment="1">
      <alignment horizontal="center" vertical="center"/>
    </xf>
    <xf numFmtId="0" fontId="9" fillId="0" borderId="55" xfId="0" applyFont="1" applyBorder="1" applyAlignment="1">
      <alignment horizontal="justify" vertical="center" wrapText="1"/>
    </xf>
    <xf numFmtId="0" fontId="9" fillId="0" borderId="15" xfId="0" applyFont="1" applyBorder="1" applyAlignment="1">
      <alignment horizontal="justify" vertical="center" wrapText="1"/>
    </xf>
    <xf numFmtId="0" fontId="9" fillId="0" borderId="56" xfId="0" applyFont="1" applyBorder="1" applyAlignment="1">
      <alignment horizontal="justify" vertical="center" wrapText="1"/>
    </xf>
    <xf numFmtId="0" fontId="12" fillId="0" borderId="6" xfId="0" applyFont="1" applyBorder="1" applyAlignment="1">
      <alignment horizontal="center"/>
    </xf>
    <xf numFmtId="0" fontId="12" fillId="0" borderId="22" xfId="0" applyFont="1" applyBorder="1" applyAlignment="1">
      <alignment horizontal="center"/>
    </xf>
    <xf numFmtId="0" fontId="10" fillId="0" borderId="30"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0" fontId="12" fillId="0" borderId="61" xfId="0" applyFont="1" applyBorder="1" applyAlignment="1">
      <alignment horizontal="center"/>
    </xf>
    <xf numFmtId="0" fontId="12" fillId="0" borderId="60" xfId="0" applyFont="1" applyBorder="1" applyAlignment="1">
      <alignment horizont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2" fillId="0" borderId="20" xfId="0" applyFont="1" applyBorder="1" applyAlignment="1">
      <alignment horizontal="center"/>
    </xf>
    <xf numFmtId="0" fontId="9" fillId="0" borderId="50" xfId="0" applyFont="1" applyBorder="1" applyAlignment="1">
      <alignment horizontal="justify" vertical="center" wrapText="1"/>
    </xf>
    <xf numFmtId="0" fontId="9" fillId="0" borderId="51" xfId="0" applyFont="1" applyBorder="1" applyAlignment="1">
      <alignment horizontal="justify" vertical="center" wrapText="1"/>
    </xf>
    <xf numFmtId="0" fontId="9" fillId="0" borderId="59" xfId="0" applyFont="1" applyBorder="1" applyAlignment="1">
      <alignment horizontal="justify" vertical="center" wrapText="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11" xfId="0" applyFont="1" applyBorder="1" applyAlignment="1">
      <alignment horizontal="center" vertical="center"/>
    </xf>
    <xf numFmtId="0" fontId="8" fillId="0" borderId="13" xfId="0" applyFont="1" applyBorder="1" applyAlignment="1">
      <alignment horizontal="center" vertical="center"/>
    </xf>
    <xf numFmtId="0" fontId="2" fillId="0" borderId="50" xfId="0" applyFont="1" applyBorder="1" applyAlignment="1">
      <alignment horizontal="justify" vertical="center" wrapText="1"/>
    </xf>
    <xf numFmtId="0" fontId="2" fillId="0" borderId="51" xfId="0" applyFont="1" applyBorder="1" applyAlignment="1">
      <alignment horizontal="justify" vertical="center" wrapText="1"/>
    </xf>
    <xf numFmtId="0" fontId="2" fillId="0" borderId="59" xfId="0" applyFont="1" applyBorder="1" applyAlignment="1">
      <alignment horizontal="justify" vertical="center" wrapText="1"/>
    </xf>
    <xf numFmtId="0" fontId="2" fillId="0" borderId="55" xfId="0" applyFont="1" applyBorder="1" applyAlignment="1">
      <alignment horizontal="justify" vertical="center" wrapText="1"/>
    </xf>
    <xf numFmtId="0" fontId="2" fillId="0" borderId="15" xfId="0" applyFont="1" applyBorder="1" applyAlignment="1">
      <alignment horizontal="justify" vertical="center" wrapText="1"/>
    </xf>
    <xf numFmtId="0" fontId="2" fillId="0" borderId="56" xfId="0" applyFont="1" applyBorder="1" applyAlignment="1">
      <alignment horizontal="justify" vertical="center" wrapText="1"/>
    </xf>
    <xf numFmtId="0" fontId="2" fillId="0" borderId="41"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37" xfId="0" applyFont="1" applyBorder="1" applyAlignment="1">
      <alignment horizontal="justify" vertical="center" wrapText="1"/>
    </xf>
    <xf numFmtId="0" fontId="10" fillId="0" borderId="26"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27" xfId="0" applyFont="1" applyBorder="1" applyAlignment="1">
      <alignment horizontal="center" vertical="center" wrapText="1"/>
    </xf>
    <xf numFmtId="0" fontId="15" fillId="0" borderId="57"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58" xfId="0" applyFont="1" applyBorder="1" applyAlignment="1">
      <alignment horizontal="center" vertical="center" wrapText="1"/>
    </xf>
    <xf numFmtId="0" fontId="9" fillId="0" borderId="6" xfId="0" applyFont="1" applyBorder="1" applyAlignment="1">
      <alignment horizontal="left" vertical="center"/>
    </xf>
    <xf numFmtId="0" fontId="9" fillId="0" borderId="9" xfId="0" applyFont="1" applyBorder="1" applyAlignment="1">
      <alignment horizontal="left" vertical="center"/>
    </xf>
    <xf numFmtId="0" fontId="9" fillId="0" borderId="41" xfId="0" applyFont="1" applyBorder="1" applyAlignment="1">
      <alignment horizontal="justify" vertical="center" wrapText="1"/>
    </xf>
    <xf numFmtId="0" fontId="9" fillId="0" borderId="36" xfId="0" applyFont="1" applyBorder="1" applyAlignment="1">
      <alignment horizontal="justify" vertical="center" wrapText="1"/>
    </xf>
    <xf numFmtId="0" fontId="9" fillId="0" borderId="37" xfId="0" applyFont="1" applyBorder="1" applyAlignment="1">
      <alignment horizontal="justify" vertical="center" wrapText="1"/>
    </xf>
    <xf numFmtId="0" fontId="10" fillId="0" borderId="47" xfId="0" applyFont="1" applyBorder="1" applyAlignment="1">
      <alignment horizontal="center" vertical="center" wrapText="1"/>
    </xf>
    <xf numFmtId="0" fontId="10" fillId="0" borderId="48" xfId="0" applyFont="1" applyBorder="1" applyAlignment="1">
      <alignment horizontal="center" vertical="center" wrapText="1"/>
    </xf>
    <xf numFmtId="0" fontId="10" fillId="0" borderId="49" xfId="0" applyFont="1" applyBorder="1" applyAlignment="1">
      <alignment horizontal="center" vertical="center" wrapText="1"/>
    </xf>
    <xf numFmtId="0" fontId="15" fillId="0" borderId="0" xfId="0" applyFont="1" applyAlignment="1">
      <alignment horizontal="center" vertical="center" wrapText="1"/>
    </xf>
    <xf numFmtId="0" fontId="15" fillId="0" borderId="40"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39" xfId="0" applyFont="1" applyBorder="1" applyAlignment="1">
      <alignment horizontal="center" vertical="center" wrapText="1"/>
    </xf>
    <xf numFmtId="0" fontId="10" fillId="0" borderId="6" xfId="0" applyFont="1" applyBorder="1" applyAlignment="1">
      <alignment horizontal="center" vertical="center"/>
    </xf>
    <xf numFmtId="0" fontId="10" fillId="0" borderId="11" xfId="0" applyFont="1" applyBorder="1" applyAlignment="1">
      <alignment horizontal="center" vertical="center"/>
    </xf>
    <xf numFmtId="0" fontId="10" fillId="0" borderId="7" xfId="0" applyFont="1" applyBorder="1" applyAlignment="1">
      <alignment horizontal="center" vertical="center"/>
    </xf>
    <xf numFmtId="0" fontId="10" fillId="0" borderId="22" xfId="0" applyFont="1" applyBorder="1" applyAlignment="1">
      <alignment horizontal="center" vertical="center"/>
    </xf>
    <xf numFmtId="0" fontId="10" fillId="0" borderId="12" xfId="0" applyFont="1" applyBorder="1" applyAlignment="1">
      <alignment horizontal="center" vertical="center"/>
    </xf>
    <xf numFmtId="0" fontId="10" fillId="0" borderId="23" xfId="0" applyFont="1" applyBorder="1" applyAlignment="1">
      <alignment horizontal="center" vertical="center"/>
    </xf>
    <xf numFmtId="0" fontId="8" fillId="0" borderId="9" xfId="0" applyFont="1" applyBorder="1" applyAlignment="1">
      <alignment vertical="center" wrapText="1"/>
    </xf>
    <xf numFmtId="0" fontId="8" fillId="0" borderId="4" xfId="0" applyFont="1" applyBorder="1" applyAlignment="1">
      <alignment vertical="center" wrapText="1"/>
    </xf>
    <xf numFmtId="0" fontId="8" fillId="0" borderId="10" xfId="0" applyFont="1" applyBorder="1" applyAlignment="1">
      <alignment vertical="center" wrapText="1"/>
    </xf>
    <xf numFmtId="0" fontId="8" fillId="0" borderId="50" xfId="0" applyFont="1" applyBorder="1" applyAlignment="1">
      <alignment vertical="center" wrapText="1"/>
    </xf>
    <xf numFmtId="0" fontId="8" fillId="0" borderId="51" xfId="0" applyFont="1" applyBorder="1" applyAlignment="1">
      <alignment vertical="center" wrapText="1"/>
    </xf>
    <xf numFmtId="0" fontId="8" fillId="0" borderId="59" xfId="0" applyFont="1" applyBorder="1" applyAlignment="1">
      <alignmen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4" xfId="0" applyFont="1" applyBorder="1" applyAlignment="1">
      <alignment horizontal="left" vertical="center" wrapText="1"/>
    </xf>
    <xf numFmtId="0" fontId="8" fillId="0" borderId="10" xfId="0" applyFont="1" applyBorder="1" applyAlignment="1">
      <alignment horizontal="left" vertical="center" wrapText="1"/>
    </xf>
    <xf numFmtId="0" fontId="8" fillId="0" borderId="9" xfId="0" applyFont="1" applyBorder="1" applyAlignment="1">
      <alignment horizontal="left" vertical="center"/>
    </xf>
    <xf numFmtId="0" fontId="8" fillId="0" borderId="4" xfId="0" applyFont="1" applyBorder="1" applyAlignment="1">
      <alignment horizontal="left" vertical="center"/>
    </xf>
    <xf numFmtId="0" fontId="8" fillId="0" borderId="10" xfId="0" applyFont="1" applyBorder="1" applyAlignment="1">
      <alignment horizontal="left" vertical="center"/>
    </xf>
    <xf numFmtId="0" fontId="14" fillId="0" borderId="26" xfId="0" applyFont="1" applyBorder="1" applyAlignment="1">
      <alignment horizontal="left" vertical="center"/>
    </xf>
    <xf numFmtId="0" fontId="14" fillId="0" borderId="34" xfId="0" applyFont="1" applyBorder="1" applyAlignment="1">
      <alignment horizontal="left" vertical="center"/>
    </xf>
    <xf numFmtId="0" fontId="14" fillId="0" borderId="27" xfId="0" applyFont="1" applyBorder="1" applyAlignment="1">
      <alignment horizontal="left" vertical="center"/>
    </xf>
    <xf numFmtId="0" fontId="10" fillId="0" borderId="30" xfId="0" applyFont="1" applyBorder="1" applyAlignment="1">
      <alignment horizontal="center" vertical="center"/>
    </xf>
    <xf numFmtId="0" fontId="10" fillId="0" borderId="33"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12" fillId="0" borderId="21" xfId="0" applyFont="1" applyBorder="1" applyAlignment="1">
      <alignment horizontal="center"/>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2" fillId="0" borderId="57" xfId="0" applyFont="1" applyBorder="1" applyAlignment="1">
      <alignment horizontal="center" vertical="center"/>
    </xf>
    <xf numFmtId="0" fontId="12" fillId="0" borderId="0" xfId="0" applyFont="1" applyBorder="1" applyAlignment="1">
      <alignment horizontal="center" vertical="center"/>
    </xf>
    <xf numFmtId="0" fontId="12" fillId="0" borderId="58" xfId="0" applyFont="1" applyBorder="1" applyAlignment="1">
      <alignment horizontal="center" vertical="center"/>
    </xf>
    <xf numFmtId="0" fontId="12" fillId="0" borderId="32" xfId="0" applyFont="1" applyBorder="1" applyAlignment="1">
      <alignment horizontal="center"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8" fillId="0" borderId="30" xfId="0" applyFont="1" applyBorder="1" applyAlignment="1">
      <alignment vertical="center" wrapText="1"/>
    </xf>
    <xf numFmtId="0" fontId="8" fillId="0" borderId="33" xfId="0" applyFont="1" applyBorder="1" applyAlignment="1">
      <alignment vertical="center" wrapText="1"/>
    </xf>
    <xf numFmtId="0" fontId="8" fillId="0" borderId="31" xfId="0" applyFont="1" applyBorder="1" applyAlignment="1">
      <alignment vertical="center" wrapText="1"/>
    </xf>
    <xf numFmtId="0" fontId="8" fillId="0" borderId="55" xfId="0" applyFont="1" applyBorder="1" applyAlignment="1">
      <alignment vertical="center" wrapText="1"/>
    </xf>
    <xf numFmtId="0" fontId="8" fillId="0" borderId="15" xfId="0" applyFont="1" applyBorder="1" applyAlignment="1">
      <alignment vertical="center" wrapText="1"/>
    </xf>
    <xf numFmtId="0" fontId="8" fillId="0" borderId="56" xfId="0" applyFont="1" applyBorder="1" applyAlignment="1">
      <alignment vertical="center" wrapText="1"/>
    </xf>
    <xf numFmtId="0" fontId="14" fillId="0" borderId="26" xfId="0" applyFont="1" applyBorder="1" applyAlignment="1">
      <alignment horizontal="left" vertical="center" wrapText="1"/>
    </xf>
    <xf numFmtId="0" fontId="14" fillId="0" borderId="34" xfId="0" applyFont="1" applyBorder="1" applyAlignment="1">
      <alignment horizontal="left" vertical="center" wrapText="1"/>
    </xf>
    <xf numFmtId="0" fontId="14" fillId="0" borderId="27" xfId="0" applyFont="1" applyBorder="1" applyAlignment="1">
      <alignment horizontal="left" vertical="center" wrapText="1"/>
    </xf>
    <xf numFmtId="0" fontId="8" fillId="0" borderId="41" xfId="0" applyFont="1" applyBorder="1" applyAlignment="1">
      <alignment vertical="center" wrapText="1"/>
    </xf>
    <xf numFmtId="0" fontId="8" fillId="0" borderId="36" xfId="0" applyFont="1" applyBorder="1" applyAlignment="1">
      <alignment vertical="center" wrapText="1"/>
    </xf>
    <xf numFmtId="0" fontId="8" fillId="0" borderId="37" xfId="0" applyFont="1" applyBorder="1" applyAlignment="1">
      <alignment vertical="center" wrapText="1"/>
    </xf>
    <xf numFmtId="0" fontId="2" fillId="0" borderId="69" xfId="0" applyFont="1" applyBorder="1" applyAlignment="1">
      <alignment vertical="center" wrapText="1"/>
    </xf>
    <xf numFmtId="0" fontId="2" fillId="0" borderId="64" xfId="0" applyFont="1" applyBorder="1" applyAlignment="1">
      <alignment vertical="center" wrapText="1"/>
    </xf>
    <xf numFmtId="0" fontId="2" fillId="0" borderId="70" xfId="0" applyFont="1" applyBorder="1" applyAlignment="1">
      <alignment vertical="center" wrapText="1"/>
    </xf>
    <xf numFmtId="0" fontId="2" fillId="0" borderId="76" xfId="0" applyFont="1" applyBorder="1" applyAlignment="1">
      <alignment horizontal="left" vertical="center" wrapText="1"/>
    </xf>
    <xf numFmtId="0" fontId="2" fillId="0" borderId="64" xfId="0" applyFont="1" applyBorder="1" applyAlignment="1">
      <alignment horizontal="left" vertical="center" wrapText="1"/>
    </xf>
    <xf numFmtId="0" fontId="2" fillId="0" borderId="77" xfId="0" applyFont="1" applyBorder="1" applyAlignment="1">
      <alignment horizontal="left" vertical="center" wrapText="1"/>
    </xf>
    <xf numFmtId="0" fontId="2" fillId="0" borderId="71" xfId="0" applyFont="1" applyBorder="1" applyAlignment="1">
      <alignment vertical="center" wrapText="1"/>
    </xf>
    <xf numFmtId="0" fontId="2" fillId="0" borderId="72" xfId="0" applyFont="1" applyBorder="1" applyAlignment="1">
      <alignment vertical="center" wrapText="1"/>
    </xf>
    <xf numFmtId="0" fontId="2" fillId="0" borderId="73" xfId="0" applyFont="1" applyBorder="1" applyAlignment="1">
      <alignment vertical="center" wrapText="1"/>
    </xf>
    <xf numFmtId="0" fontId="2" fillId="0" borderId="78" xfId="0" applyFont="1" applyBorder="1" applyAlignment="1">
      <alignment horizontal="left" vertical="center" wrapText="1"/>
    </xf>
    <xf numFmtId="0" fontId="2" fillId="0" borderId="65" xfId="0" applyFont="1" applyBorder="1" applyAlignment="1">
      <alignment horizontal="left" vertical="center" wrapText="1"/>
    </xf>
    <xf numFmtId="0" fontId="2" fillId="0" borderId="79" xfId="0" applyFont="1" applyBorder="1" applyAlignment="1">
      <alignment horizontal="left" vertical="center" wrapText="1"/>
    </xf>
    <xf numFmtId="0" fontId="2" fillId="0" borderId="67" xfId="0" applyFont="1" applyBorder="1" applyAlignment="1">
      <alignment vertical="center" wrapText="1"/>
    </xf>
    <xf numFmtId="0" fontId="2" fillId="0" borderId="66" xfId="0" applyFont="1" applyBorder="1" applyAlignment="1">
      <alignment vertical="center" wrapText="1"/>
    </xf>
    <xf numFmtId="0" fontId="2" fillId="0" borderId="68" xfId="0" applyFont="1" applyBorder="1" applyAlignment="1">
      <alignment vertical="center" wrapText="1"/>
    </xf>
    <xf numFmtId="0" fontId="2" fillId="0" borderId="74" xfId="0" applyFont="1" applyBorder="1" applyAlignment="1">
      <alignment horizontal="left" vertical="center" wrapText="1"/>
    </xf>
    <xf numFmtId="0" fontId="2" fillId="0" borderId="66" xfId="0" applyFont="1" applyBorder="1" applyAlignment="1">
      <alignment horizontal="left" vertical="center" wrapText="1"/>
    </xf>
    <xf numFmtId="0" fontId="2" fillId="0" borderId="75"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56" xfId="0" applyFont="1" applyBorder="1" applyAlignment="1">
      <alignment horizontal="left" vertical="center" wrapText="1"/>
    </xf>
    <xf numFmtId="0" fontId="2" fillId="0" borderId="23" xfId="0" applyFont="1" applyBorder="1" applyAlignment="1">
      <alignment horizontal="left" vertical="center" wrapText="1"/>
    </xf>
    <xf numFmtId="0" fontId="2" fillId="0" borderId="51" xfId="0" applyFont="1" applyBorder="1" applyAlignment="1">
      <alignment horizontal="left" vertical="center" wrapText="1"/>
    </xf>
    <xf numFmtId="0" fontId="2" fillId="0" borderId="59" xfId="0" applyFont="1" applyBorder="1" applyAlignment="1">
      <alignment horizontal="left" vertical="center" wrapText="1"/>
    </xf>
    <xf numFmtId="0" fontId="2" fillId="0" borderId="55" xfId="0" applyFont="1" applyBorder="1" applyAlignment="1">
      <alignment horizontal="left" vertical="center" wrapText="1"/>
    </xf>
    <xf numFmtId="0" fontId="2" fillId="0" borderId="22" xfId="0" applyFont="1" applyBorder="1" applyAlignment="1">
      <alignment horizontal="left" vertical="center" wrapText="1"/>
    </xf>
    <xf numFmtId="0" fontId="2" fillId="0" borderId="36" xfId="0" applyFont="1" applyBorder="1" applyAlignment="1">
      <alignment horizontal="left" vertical="center" wrapText="1"/>
    </xf>
    <xf numFmtId="0" fontId="2" fillId="0" borderId="37" xfId="0" applyFont="1" applyBorder="1" applyAlignment="1">
      <alignment horizontal="left" vertical="center" wrapText="1"/>
    </xf>
    <xf numFmtId="0" fontId="15" fillId="0" borderId="26"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27" xfId="0" applyFont="1" applyBorder="1" applyAlignment="1">
      <alignment horizontal="center" vertical="center" wrapText="1"/>
    </xf>
    <xf numFmtId="0" fontId="2" fillId="0" borderId="41" xfId="0" applyFont="1" applyBorder="1" applyAlignment="1">
      <alignment horizontal="left" vertical="center" wrapText="1"/>
    </xf>
    <xf numFmtId="0" fontId="2" fillId="0" borderId="50" xfId="0" applyFont="1" applyBorder="1" applyAlignment="1">
      <alignment horizontal="left" vertical="center" wrapText="1"/>
    </xf>
    <xf numFmtId="0" fontId="12" fillId="0" borderId="8" xfId="0" applyFont="1" applyBorder="1" applyAlignment="1">
      <alignment horizontal="center"/>
    </xf>
    <xf numFmtId="0" fontId="6" fillId="2" borderId="55" xfId="0" applyFont="1" applyFill="1" applyBorder="1" applyAlignment="1">
      <alignment vertical="center" wrapText="1"/>
    </xf>
    <xf numFmtId="0" fontId="6" fillId="2" borderId="15" xfId="0" applyFont="1" applyFill="1" applyBorder="1" applyAlignment="1">
      <alignment vertical="center" wrapText="1"/>
    </xf>
    <xf numFmtId="0" fontId="6" fillId="2" borderId="56" xfId="0" applyFont="1" applyFill="1" applyBorder="1" applyAlignment="1">
      <alignment vertical="center" wrapText="1"/>
    </xf>
    <xf numFmtId="0" fontId="6" fillId="2" borderId="50" xfId="0" applyFont="1" applyFill="1" applyBorder="1" applyAlignment="1">
      <alignment vertical="center" wrapText="1"/>
    </xf>
    <xf numFmtId="0" fontId="6" fillId="2" borderId="51" xfId="0" applyFont="1" applyFill="1" applyBorder="1" applyAlignment="1">
      <alignment vertical="center" wrapText="1"/>
    </xf>
    <xf numFmtId="0" fontId="6" fillId="2" borderId="59" xfId="0" applyFont="1" applyFill="1" applyBorder="1" applyAlignment="1">
      <alignment vertical="center" wrapText="1"/>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0" fontId="15" fillId="0" borderId="13" xfId="0" applyFont="1" applyBorder="1" applyAlignment="1">
      <alignment horizontal="left" vertical="center" wrapText="1"/>
    </xf>
    <xf numFmtId="0" fontId="8" fillId="0" borderId="0" xfId="0" applyFont="1" applyBorder="1" applyAlignment="1">
      <alignment horizontal="center" vertical="center"/>
    </xf>
    <xf numFmtId="0" fontId="6" fillId="2" borderId="41" xfId="0" applyFont="1" applyFill="1" applyBorder="1" applyAlignment="1">
      <alignment vertical="center" wrapText="1"/>
    </xf>
    <xf numFmtId="0" fontId="6" fillId="2" borderId="36" xfId="0" applyFont="1" applyFill="1" applyBorder="1" applyAlignment="1">
      <alignment vertical="center" wrapText="1"/>
    </xf>
    <xf numFmtId="0" fontId="6" fillId="2" borderId="37" xfId="0" applyFont="1" applyFill="1" applyBorder="1" applyAlignment="1">
      <alignment vertical="center" wrapText="1"/>
    </xf>
    <xf numFmtId="0" fontId="6" fillId="0" borderId="55" xfId="0" applyFont="1" applyBorder="1" applyAlignment="1">
      <alignment vertical="center" wrapText="1"/>
    </xf>
    <xf numFmtId="0" fontId="6" fillId="0" borderId="15" xfId="0" applyFont="1" applyBorder="1" applyAlignment="1">
      <alignment vertical="center" wrapText="1"/>
    </xf>
    <xf numFmtId="0" fontId="6" fillId="0" borderId="56" xfId="0" applyFont="1" applyBorder="1" applyAlignment="1">
      <alignment vertical="center" wrapText="1"/>
    </xf>
    <xf numFmtId="0" fontId="6" fillId="0" borderId="9" xfId="0" applyFont="1" applyBorder="1" applyAlignment="1">
      <alignment vertical="center" wrapText="1"/>
    </xf>
    <xf numFmtId="0" fontId="6" fillId="0" borderId="4" xfId="0" applyFont="1" applyBorder="1" applyAlignment="1">
      <alignment vertical="center" wrapText="1"/>
    </xf>
    <xf numFmtId="0" fontId="6" fillId="0" borderId="10" xfId="0" applyFont="1" applyBorder="1" applyAlignment="1">
      <alignment vertical="center" wrapText="1"/>
    </xf>
    <xf numFmtId="0" fontId="6" fillId="0" borderId="50" xfId="0" applyFont="1" applyBorder="1" applyAlignment="1">
      <alignment vertical="center" wrapText="1"/>
    </xf>
    <xf numFmtId="0" fontId="6" fillId="0" borderId="51" xfId="0" applyFont="1" applyBorder="1" applyAlignment="1">
      <alignment vertical="center" wrapText="1"/>
    </xf>
    <xf numFmtId="0" fontId="6" fillId="0" borderId="59" xfId="0" applyFont="1" applyBorder="1" applyAlignment="1">
      <alignment vertical="center" wrapText="1"/>
    </xf>
    <xf numFmtId="0" fontId="6" fillId="0" borderId="30" xfId="0" applyFont="1" applyBorder="1" applyAlignment="1">
      <alignment vertical="center" wrapText="1"/>
    </xf>
    <xf numFmtId="0" fontId="6" fillId="0" borderId="33" xfId="0" applyFont="1" applyBorder="1" applyAlignment="1">
      <alignment vertical="center" wrapText="1"/>
    </xf>
    <xf numFmtId="0" fontId="6" fillId="0" borderId="31" xfId="0" applyFont="1" applyBorder="1" applyAlignment="1">
      <alignment vertical="center" wrapText="1"/>
    </xf>
    <xf numFmtId="0" fontId="8" fillId="0" borderId="11" xfId="0" applyFont="1" applyBorder="1" applyAlignment="1">
      <alignment vertical="center"/>
    </xf>
    <xf numFmtId="0" fontId="8" fillId="0" borderId="12" xfId="0" applyFont="1" applyBorder="1" applyAlignment="1">
      <alignment vertical="center"/>
    </xf>
    <xf numFmtId="0" fontId="8" fillId="0" borderId="13" xfId="0" applyFont="1" applyBorder="1" applyAlignment="1">
      <alignment vertical="center"/>
    </xf>
    <xf numFmtId="0" fontId="12" fillId="0" borderId="26" xfId="0" applyFont="1" applyBorder="1" applyAlignment="1">
      <alignment horizontal="center" vertical="center" wrapText="1"/>
    </xf>
    <xf numFmtId="0" fontId="12" fillId="0" borderId="34" xfId="0" applyFont="1" applyBorder="1" applyAlignment="1">
      <alignment horizontal="center" vertical="center"/>
    </xf>
    <xf numFmtId="0" fontId="12" fillId="0" borderId="27" xfId="0" applyFont="1" applyBorder="1" applyAlignment="1">
      <alignment horizontal="center" vertical="center"/>
    </xf>
    <xf numFmtId="0" fontId="8" fillId="0" borderId="55" xfId="0" applyFont="1" applyBorder="1" applyAlignment="1">
      <alignment horizontal="left" vertical="center" wrapText="1"/>
    </xf>
    <xf numFmtId="0" fontId="8" fillId="0" borderId="15" xfId="0" applyFont="1" applyBorder="1" applyAlignment="1">
      <alignment horizontal="left" vertical="center" wrapText="1"/>
    </xf>
    <xf numFmtId="0" fontId="8" fillId="0" borderId="56" xfId="0" applyFont="1" applyBorder="1" applyAlignment="1">
      <alignment horizontal="left" vertical="center" wrapText="1"/>
    </xf>
    <xf numFmtId="0" fontId="8" fillId="0" borderId="50" xfId="0" applyFont="1" applyBorder="1" applyAlignment="1">
      <alignment horizontal="left" vertical="center" wrapText="1"/>
    </xf>
    <xf numFmtId="0" fontId="8" fillId="0" borderId="51" xfId="0" applyFont="1" applyBorder="1" applyAlignment="1">
      <alignment horizontal="left" vertical="center" wrapText="1"/>
    </xf>
    <xf numFmtId="0" fontId="8" fillId="0" borderId="59" xfId="0" applyFont="1" applyBorder="1" applyAlignment="1">
      <alignment horizontal="left" vertical="center" wrapText="1"/>
    </xf>
    <xf numFmtId="0" fontId="8" fillId="0" borderId="30" xfId="0" applyFont="1" applyBorder="1" applyAlignment="1">
      <alignment horizontal="left" vertical="center" wrapText="1"/>
    </xf>
    <xf numFmtId="0" fontId="8" fillId="0" borderId="33" xfId="0" applyFont="1" applyBorder="1" applyAlignment="1">
      <alignment horizontal="left" vertical="center" wrapText="1"/>
    </xf>
    <xf numFmtId="0" fontId="8" fillId="0" borderId="31" xfId="0" applyFont="1" applyBorder="1" applyAlignment="1">
      <alignment horizontal="left" vertical="center" wrapText="1"/>
    </xf>
    <xf numFmtId="0" fontId="8" fillId="0" borderId="53" xfId="0" applyFont="1" applyBorder="1" applyAlignment="1">
      <alignment horizontal="left" vertical="center" wrapText="1"/>
    </xf>
    <xf numFmtId="0" fontId="8" fillId="0" borderId="1" xfId="0" applyFont="1" applyBorder="1" applyAlignment="1">
      <alignment horizontal="left" vertical="center" wrapText="1"/>
    </xf>
    <xf numFmtId="0" fontId="8" fillId="0" borderId="54" xfId="0" applyFont="1" applyBorder="1" applyAlignment="1">
      <alignment horizontal="left" vertical="center" wrapText="1"/>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5" fillId="0" borderId="47" xfId="0" applyFont="1" applyBorder="1" applyAlignment="1">
      <alignment horizontal="center" vertical="center" wrapText="1"/>
    </xf>
    <xf numFmtId="0" fontId="15" fillId="0" borderId="48" xfId="0" applyFont="1" applyBorder="1" applyAlignment="1">
      <alignment horizontal="center" vertical="center" wrapText="1"/>
    </xf>
    <xf numFmtId="0" fontId="15" fillId="0" borderId="49" xfId="0" applyFont="1" applyBorder="1" applyAlignment="1">
      <alignment horizontal="center" vertical="center" wrapText="1"/>
    </xf>
    <xf numFmtId="0" fontId="6" fillId="2" borderId="9" xfId="0" applyFont="1" applyFill="1" applyBorder="1" applyAlignment="1">
      <alignment vertical="center" wrapText="1"/>
    </xf>
    <xf numFmtId="0" fontId="6" fillId="2" borderId="4" xfId="0" applyFont="1" applyFill="1" applyBorder="1" applyAlignment="1">
      <alignment vertical="center" wrapText="1"/>
    </xf>
    <xf numFmtId="0" fontId="6" fillId="2" borderId="10" xfId="0" applyFont="1" applyFill="1" applyBorder="1" applyAlignment="1">
      <alignment vertical="center" wrapText="1"/>
    </xf>
    <xf numFmtId="0" fontId="6" fillId="2" borderId="30" xfId="0" applyFont="1" applyFill="1" applyBorder="1" applyAlignment="1">
      <alignment vertical="center" wrapText="1"/>
    </xf>
    <xf numFmtId="0" fontId="6" fillId="2" borderId="33" xfId="0" applyFont="1" applyFill="1" applyBorder="1" applyAlignment="1">
      <alignment vertical="center" wrapText="1"/>
    </xf>
    <xf numFmtId="0" fontId="6" fillId="2" borderId="31" xfId="0" applyFont="1" applyFill="1" applyBorder="1" applyAlignment="1">
      <alignment vertical="center" wrapText="1"/>
    </xf>
    <xf numFmtId="0" fontId="10" fillId="0" borderId="41"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xf numFmtId="0" fontId="15" fillId="0" borderId="50" xfId="0" applyFont="1" applyBorder="1" applyAlignment="1">
      <alignment horizontal="center" vertical="center" wrapText="1"/>
    </xf>
    <xf numFmtId="0" fontId="15" fillId="0" borderId="51" xfId="0" applyFont="1" applyBorder="1" applyAlignment="1">
      <alignment horizontal="center" vertical="center" wrapText="1"/>
    </xf>
    <xf numFmtId="0" fontId="15" fillId="0" borderId="59" xfId="0" applyFont="1" applyBorder="1" applyAlignment="1">
      <alignment horizontal="center" vertical="center" wrapText="1"/>
    </xf>
    <xf numFmtId="0" fontId="10" fillId="0" borderId="17" xfId="0" applyFont="1" applyBorder="1" applyAlignment="1">
      <alignment horizontal="center" vertical="center"/>
    </xf>
    <xf numFmtId="0" fontId="10" fillId="0" borderId="40" xfId="0" applyFont="1" applyBorder="1" applyAlignment="1">
      <alignment horizontal="center" vertical="center"/>
    </xf>
    <xf numFmtId="0" fontId="10" fillId="0" borderId="44" xfId="0" applyFont="1" applyBorder="1" applyAlignment="1">
      <alignment horizontal="center" vertical="center"/>
    </xf>
    <xf numFmtId="0" fontId="10" fillId="0" borderId="46" xfId="0" applyFont="1" applyBorder="1" applyAlignment="1">
      <alignment horizontal="center" vertical="center"/>
    </xf>
    <xf numFmtId="0" fontId="12" fillId="0" borderId="41" xfId="0" applyFont="1" applyBorder="1" applyAlignment="1">
      <alignment horizontal="center"/>
    </xf>
    <xf numFmtId="0" fontId="12" fillId="0" borderId="37" xfId="0" applyFont="1" applyBorder="1" applyAlignment="1">
      <alignment horizontal="center"/>
    </xf>
    <xf numFmtId="0" fontId="12" fillId="0" borderId="30" xfId="0" applyFont="1" applyBorder="1" applyAlignment="1">
      <alignment horizontal="center" vertical="center"/>
    </xf>
    <xf numFmtId="0" fontId="12" fillId="0" borderId="33" xfId="0" applyFont="1" applyBorder="1" applyAlignment="1">
      <alignment horizontal="center" vertical="center"/>
    </xf>
    <xf numFmtId="0" fontId="12" fillId="0" borderId="31" xfId="0" applyFont="1" applyBorder="1" applyAlignment="1">
      <alignment horizontal="center" vertical="center"/>
    </xf>
    <xf numFmtId="0" fontId="9" fillId="0" borderId="17" xfId="0" applyFont="1" applyBorder="1" applyAlignment="1">
      <alignment horizontal="left" vertical="center"/>
    </xf>
    <xf numFmtId="0" fontId="9" fillId="0" borderId="20" xfId="0" applyFont="1" applyBorder="1" applyAlignment="1">
      <alignment horizontal="left" vertical="center"/>
    </xf>
    <xf numFmtId="0" fontId="8" fillId="0" borderId="41" xfId="0" applyFont="1" applyBorder="1" applyAlignment="1">
      <alignment horizontal="center" vertical="center"/>
    </xf>
    <xf numFmtId="0" fontId="8" fillId="0" borderId="37" xfId="0" applyFont="1" applyBorder="1" applyAlignment="1">
      <alignment horizontal="center" vertical="center"/>
    </xf>
    <xf numFmtId="0" fontId="8" fillId="0" borderId="50" xfId="0" applyFont="1" applyBorder="1" applyAlignment="1">
      <alignment horizontal="center" vertical="center"/>
    </xf>
    <xf numFmtId="0" fontId="8" fillId="0" borderId="59" xfId="0" applyFont="1" applyBorder="1" applyAlignment="1">
      <alignment horizontal="center" vertical="center"/>
    </xf>
    <xf numFmtId="0" fontId="6" fillId="2" borderId="11" xfId="0" applyFont="1" applyFill="1" applyBorder="1" applyAlignment="1">
      <alignment vertical="center" wrapText="1"/>
    </xf>
    <xf numFmtId="0" fontId="6" fillId="2" borderId="12" xfId="0" applyFont="1" applyFill="1" applyBorder="1" applyAlignment="1">
      <alignment vertical="center"/>
    </xf>
    <xf numFmtId="0" fontId="6" fillId="2" borderId="13" xfId="0" applyFont="1" applyFill="1" applyBorder="1" applyAlignment="1">
      <alignment vertical="center"/>
    </xf>
    <xf numFmtId="0" fontId="6" fillId="0" borderId="41" xfId="0" applyFont="1" applyBorder="1" applyAlignment="1">
      <alignment vertical="center" wrapText="1"/>
    </xf>
    <xf numFmtId="0" fontId="6" fillId="0" borderId="36" xfId="0" applyFont="1" applyBorder="1" applyAlignment="1">
      <alignment vertical="center" wrapText="1"/>
    </xf>
    <xf numFmtId="0" fontId="6" fillId="0" borderId="37" xfId="0" applyFont="1" applyBorder="1" applyAlignment="1">
      <alignment vertical="center" wrapText="1"/>
    </xf>
    <xf numFmtId="0" fontId="26" fillId="0" borderId="4" xfId="0" applyFont="1" applyFill="1" applyBorder="1" applyAlignment="1" applyProtection="1">
      <alignment horizontal="justify" vertical="center"/>
      <protection locked="0"/>
    </xf>
    <xf numFmtId="0" fontId="25" fillId="0" borderId="4" xfId="0" applyFont="1" applyFill="1" applyBorder="1" applyAlignment="1" applyProtection="1">
      <alignment horizontal="justify" vertical="center" wrapText="1"/>
      <protection locked="0"/>
    </xf>
    <xf numFmtId="0" fontId="25" fillId="0" borderId="4" xfId="0" applyFont="1" applyFill="1" applyBorder="1" applyAlignment="1" applyProtection="1">
      <alignment horizontal="justify" vertical="center"/>
      <protection locked="0"/>
    </xf>
    <xf numFmtId="0" fontId="26" fillId="0" borderId="4" xfId="0" applyFont="1" applyFill="1" applyBorder="1" applyAlignment="1" applyProtection="1">
      <alignment horizontal="justify" vertical="center" wrapText="1"/>
      <protection locked="0"/>
    </xf>
    <xf numFmtId="0" fontId="26" fillId="0" borderId="81" xfId="0" applyFont="1" applyFill="1" applyBorder="1" applyAlignment="1" applyProtection="1">
      <alignment horizontal="justify" vertical="center" wrapText="1"/>
      <protection locked="0"/>
    </xf>
    <xf numFmtId="0" fontId="26" fillId="0" borderId="90" xfId="0" applyFont="1" applyFill="1" applyBorder="1" applyAlignment="1" applyProtection="1">
      <alignment horizontal="justify" vertical="center"/>
      <protection locked="0"/>
    </xf>
    <xf numFmtId="0" fontId="23" fillId="0" borderId="89" xfId="0" applyFont="1" applyFill="1" applyBorder="1" applyAlignment="1">
      <alignment horizontal="justify" vertical="center"/>
    </xf>
    <xf numFmtId="0" fontId="8" fillId="0" borderId="0" xfId="0" applyFont="1" applyAlignment="1" applyProtection="1">
      <alignment horizontal="center"/>
      <protection locked="0"/>
    </xf>
    <xf numFmtId="0" fontId="23" fillId="0" borderId="0" xfId="0" applyFont="1" applyAlignment="1" applyProtection="1">
      <alignment horizontal="center"/>
      <protection locked="0"/>
    </xf>
  </cellXfs>
  <cellStyles count="9">
    <cellStyle name="Moneda" xfId="5" builtinId="4"/>
    <cellStyle name="Moneda 2" xfId="8" xr:uid="{00000000-0005-0000-0000-000001000000}"/>
    <cellStyle name="Normal" xfId="0" builtinId="0"/>
    <cellStyle name="Normal 2" xfId="1" xr:uid="{00000000-0005-0000-0000-000003000000}"/>
    <cellStyle name="Normal 3" xfId="2" xr:uid="{00000000-0005-0000-0000-000004000000}"/>
    <cellStyle name="Normal 3 2" xfId="6" xr:uid="{00000000-0005-0000-0000-000005000000}"/>
    <cellStyle name="Normal 4" xfId="3" xr:uid="{00000000-0005-0000-0000-000006000000}"/>
    <cellStyle name="Normal 4 2" xfId="7" xr:uid="{00000000-0005-0000-0000-000007000000}"/>
    <cellStyle name="Porcentaje" xfId="4" builtinId="5"/>
  </cellStyles>
  <dxfs count="184">
    <dxf>
      <font>
        <b/>
        <i val="0"/>
        <color theme="0"/>
      </font>
      <fill>
        <patternFill>
          <bgColor rgb="FFFF3300"/>
        </patternFill>
      </fill>
    </dxf>
    <dxf>
      <font>
        <b/>
        <i val="0"/>
      </font>
      <fill>
        <patternFill>
          <bgColor rgb="FFFFC000"/>
        </patternFill>
      </fill>
    </dxf>
    <dxf>
      <font>
        <b/>
        <i val="0"/>
        <color theme="0"/>
      </font>
      <fill>
        <patternFill>
          <bgColor theme="6" tint="-0.499984740745262"/>
        </patternFill>
      </fill>
    </dxf>
    <dxf>
      <font>
        <b/>
        <i val="0"/>
        <color theme="0"/>
      </font>
      <fill>
        <patternFill>
          <bgColor rgb="FFC00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470647</xdr:colOff>
      <xdr:row>0</xdr:row>
      <xdr:rowOff>156882</xdr:rowOff>
    </xdr:from>
    <xdr:to>
      <xdr:col>6</xdr:col>
      <xdr:colOff>1100340</xdr:colOff>
      <xdr:row>2</xdr:row>
      <xdr:rowOff>12401</xdr:rowOff>
    </xdr:to>
    <xdr:pic>
      <xdr:nvPicPr>
        <xdr:cNvPr id="3" name="2 Imagen" descr="C:\Users\john.garcia\Desktop\2020-01-08.pn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25235" y="156882"/>
          <a:ext cx="629693" cy="505460"/>
        </a:xfrm>
        <a:prstGeom prst="rect">
          <a:avLst/>
        </a:prstGeom>
        <a:noFill/>
        <a:ln>
          <a:noFill/>
        </a:ln>
      </xdr:spPr>
    </xdr:pic>
    <xdr:clientData/>
  </xdr:twoCellAnchor>
  <xdr:twoCellAnchor editAs="oneCell">
    <xdr:from>
      <xdr:col>0</xdr:col>
      <xdr:colOff>201706</xdr:colOff>
      <xdr:row>1</xdr:row>
      <xdr:rowOff>11206</xdr:rowOff>
    </xdr:from>
    <xdr:to>
      <xdr:col>1</xdr:col>
      <xdr:colOff>829235</xdr:colOff>
      <xdr:row>3</xdr:row>
      <xdr:rowOff>10497</xdr:rowOff>
    </xdr:to>
    <xdr:pic>
      <xdr:nvPicPr>
        <xdr:cNvPr id="4" name="5 Imagen" descr="C:\Users\john.garcia\Desktop\LOGO CAPITAL LETRA NEGRA.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1706" y="179294"/>
          <a:ext cx="918882" cy="58199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42</xdr:col>
      <xdr:colOff>546723</xdr:colOff>
      <xdr:row>0</xdr:row>
      <xdr:rowOff>267696</xdr:rowOff>
    </xdr:from>
    <xdr:to>
      <xdr:col>42</xdr:col>
      <xdr:colOff>1255420</xdr:colOff>
      <xdr:row>2</xdr:row>
      <xdr:rowOff>267771</xdr:rowOff>
    </xdr:to>
    <xdr:pic>
      <xdr:nvPicPr>
        <xdr:cNvPr id="3" name="2 Imagen" descr="C:\Users\john.garcia\Desktop\2020-01-08.png">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111523" y="267696"/>
          <a:ext cx="708697" cy="609675"/>
        </a:xfrm>
        <a:prstGeom prst="rect">
          <a:avLst/>
        </a:prstGeom>
        <a:noFill/>
        <a:ln>
          <a:noFill/>
        </a:ln>
      </xdr:spPr>
    </xdr:pic>
    <xdr:clientData/>
  </xdr:twoCellAnchor>
  <xdr:twoCellAnchor editAs="oneCell">
    <xdr:from>
      <xdr:col>21</xdr:col>
      <xdr:colOff>103842</xdr:colOff>
      <xdr:row>0</xdr:row>
      <xdr:rowOff>250763</xdr:rowOff>
    </xdr:from>
    <xdr:to>
      <xdr:col>21</xdr:col>
      <xdr:colOff>812539</xdr:colOff>
      <xdr:row>2</xdr:row>
      <xdr:rowOff>250838</xdr:rowOff>
    </xdr:to>
    <xdr:pic>
      <xdr:nvPicPr>
        <xdr:cNvPr id="4" name="3 Imagen" descr="C:\Users\john.garcia\Desktop\2020-01-08.png">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061709" y="250763"/>
          <a:ext cx="708697" cy="609675"/>
        </a:xfrm>
        <a:prstGeom prst="rect">
          <a:avLst/>
        </a:prstGeom>
        <a:noFill/>
        <a:ln>
          <a:noFill/>
        </a:ln>
      </xdr:spPr>
    </xdr:pic>
    <xdr:clientData/>
  </xdr:twoCellAnchor>
  <xdr:twoCellAnchor editAs="oneCell">
    <xdr:from>
      <xdr:col>0</xdr:col>
      <xdr:colOff>167590</xdr:colOff>
      <xdr:row>0</xdr:row>
      <xdr:rowOff>270684</xdr:rowOff>
    </xdr:from>
    <xdr:to>
      <xdr:col>0</xdr:col>
      <xdr:colOff>1254561</xdr:colOff>
      <xdr:row>3</xdr:row>
      <xdr:rowOff>23446</xdr:rowOff>
    </xdr:to>
    <xdr:pic>
      <xdr:nvPicPr>
        <xdr:cNvPr id="8" name="5 Imagen" descr="C:\Users\john.garcia\Desktop\LOGO CAPITAL LETRA NEGRA.png">
          <a:extLst>
            <a:ext uri="{FF2B5EF4-FFF2-40B4-BE49-F238E27FC236}">
              <a16:creationId xmlns:a16="http://schemas.microsoft.com/office/drawing/2014/main" id="{00000000-0008-0000-02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7590" y="270684"/>
          <a:ext cx="1086971" cy="667162"/>
        </a:xfrm>
        <a:prstGeom prst="rect">
          <a:avLst/>
        </a:prstGeom>
        <a:noFill/>
        <a:ln>
          <a:noFill/>
        </a:ln>
      </xdr:spPr>
    </xdr:pic>
    <xdr:clientData/>
  </xdr:twoCellAnchor>
  <xdr:twoCellAnchor editAs="oneCell">
    <xdr:from>
      <xdr:col>22</xdr:col>
      <xdr:colOff>497042</xdr:colOff>
      <xdr:row>0</xdr:row>
      <xdr:rowOff>256490</xdr:rowOff>
    </xdr:from>
    <xdr:to>
      <xdr:col>24</xdr:col>
      <xdr:colOff>240551</xdr:colOff>
      <xdr:row>3</xdr:row>
      <xdr:rowOff>9252</xdr:rowOff>
    </xdr:to>
    <xdr:pic>
      <xdr:nvPicPr>
        <xdr:cNvPr id="9" name="5 Imagen" descr="C:\Users\john.garcia\Desktop\LOGO CAPITAL LETRA NEGRA.png">
          <a:extLst>
            <a:ext uri="{FF2B5EF4-FFF2-40B4-BE49-F238E27FC236}">
              <a16:creationId xmlns:a16="http://schemas.microsoft.com/office/drawing/2014/main" id="{00000000-0008-0000-0200-000009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352375" y="256490"/>
          <a:ext cx="1140509" cy="667162"/>
        </a:xfrm>
        <a:prstGeom prst="rect">
          <a:avLst/>
        </a:prstGeom>
        <a:noFill/>
        <a:ln>
          <a:noFill/>
        </a:ln>
      </xdr:spPr>
    </xdr:pic>
    <xdr:clientData/>
  </xdr:twoCellAnchor>
  <xdr:twoCellAnchor editAs="oneCell">
    <xdr:from>
      <xdr:col>49</xdr:col>
      <xdr:colOff>265205</xdr:colOff>
      <xdr:row>0</xdr:row>
      <xdr:rowOff>242295</xdr:rowOff>
    </xdr:from>
    <xdr:to>
      <xdr:col>49</xdr:col>
      <xdr:colOff>973902</xdr:colOff>
      <xdr:row>2</xdr:row>
      <xdr:rowOff>242370</xdr:rowOff>
    </xdr:to>
    <xdr:pic>
      <xdr:nvPicPr>
        <xdr:cNvPr id="6" name="2 Imagen" descr="C:\Users\john.garcia\Desktop\2020-01-08.png">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62005" y="242295"/>
          <a:ext cx="708697" cy="609675"/>
        </a:xfrm>
        <a:prstGeom prst="rect">
          <a:avLst/>
        </a:prstGeom>
        <a:noFill/>
        <a:ln>
          <a:noFill/>
        </a:ln>
      </xdr:spPr>
    </xdr:pic>
    <xdr:clientData/>
  </xdr:twoCellAnchor>
  <xdr:twoCellAnchor editAs="oneCell">
    <xdr:from>
      <xdr:col>43</xdr:col>
      <xdr:colOff>5977</xdr:colOff>
      <xdr:row>0</xdr:row>
      <xdr:rowOff>239556</xdr:rowOff>
    </xdr:from>
    <xdr:to>
      <xdr:col>43</xdr:col>
      <xdr:colOff>1146486</xdr:colOff>
      <xdr:row>2</xdr:row>
      <xdr:rowOff>297118</xdr:rowOff>
    </xdr:to>
    <xdr:pic>
      <xdr:nvPicPr>
        <xdr:cNvPr id="7" name="5 Imagen" descr="C:\Users\john.garcia\Desktop\LOGO CAPITAL LETRA NEGRA.png">
          <a:extLst>
            <a:ext uri="{FF2B5EF4-FFF2-40B4-BE49-F238E27FC236}">
              <a16:creationId xmlns:a16="http://schemas.microsoft.com/office/drawing/2014/main" id="{00000000-0008-0000-02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111710" y="239556"/>
          <a:ext cx="1140509" cy="66716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15</xdr:col>
      <xdr:colOff>820513</xdr:colOff>
      <xdr:row>1</xdr:row>
      <xdr:rowOff>50934</xdr:rowOff>
    </xdr:from>
    <xdr:to>
      <xdr:col>16</xdr:col>
      <xdr:colOff>493366</xdr:colOff>
      <xdr:row>1</xdr:row>
      <xdr:rowOff>665091</xdr:rowOff>
    </xdr:to>
    <xdr:pic>
      <xdr:nvPicPr>
        <xdr:cNvPr id="4" name="3 Imagen" descr="C:\Users\john.garcia\Desktop\2020-01-08.png">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965638" y="253340"/>
          <a:ext cx="708697" cy="614157"/>
        </a:xfrm>
        <a:prstGeom prst="rect">
          <a:avLst/>
        </a:prstGeom>
        <a:noFill/>
        <a:ln>
          <a:noFill/>
        </a:ln>
      </xdr:spPr>
    </xdr:pic>
    <xdr:clientData/>
  </xdr:twoCellAnchor>
  <xdr:twoCellAnchor editAs="oneCell">
    <xdr:from>
      <xdr:col>1</xdr:col>
      <xdr:colOff>1434354</xdr:colOff>
      <xdr:row>1</xdr:row>
      <xdr:rowOff>33618</xdr:rowOff>
    </xdr:from>
    <xdr:to>
      <xdr:col>1</xdr:col>
      <xdr:colOff>2521325</xdr:colOff>
      <xdr:row>2</xdr:row>
      <xdr:rowOff>3876</xdr:rowOff>
    </xdr:to>
    <xdr:pic>
      <xdr:nvPicPr>
        <xdr:cNvPr id="6" name="5 Imagen" descr="C:\Users\john.garcia\Desktop\LOGO CAPITAL LETRA NEGRA.png">
          <a:extLst>
            <a:ext uri="{FF2B5EF4-FFF2-40B4-BE49-F238E27FC236}">
              <a16:creationId xmlns:a16="http://schemas.microsoft.com/office/drawing/2014/main" id="{00000000-0008-0000-03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71383" y="235324"/>
          <a:ext cx="1086971" cy="671644"/>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347383</xdr:colOff>
      <xdr:row>1</xdr:row>
      <xdr:rowOff>22412</xdr:rowOff>
    </xdr:from>
    <xdr:to>
      <xdr:col>11</xdr:col>
      <xdr:colOff>1056080</xdr:colOff>
      <xdr:row>1</xdr:row>
      <xdr:rowOff>636569</xdr:rowOff>
    </xdr:to>
    <xdr:pic>
      <xdr:nvPicPr>
        <xdr:cNvPr id="3" name="2 Imagen" descr="C:\Users\john.garcia\Desktop\2020-01-08.png">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39030" y="156883"/>
          <a:ext cx="708697" cy="614157"/>
        </a:xfrm>
        <a:prstGeom prst="rect">
          <a:avLst/>
        </a:prstGeom>
        <a:noFill/>
        <a:ln>
          <a:noFill/>
        </a:ln>
      </xdr:spPr>
    </xdr:pic>
    <xdr:clientData/>
  </xdr:twoCellAnchor>
  <xdr:twoCellAnchor editAs="oneCell">
    <xdr:from>
      <xdr:col>0</xdr:col>
      <xdr:colOff>123265</xdr:colOff>
      <xdr:row>1</xdr:row>
      <xdr:rowOff>56028</xdr:rowOff>
    </xdr:from>
    <xdr:to>
      <xdr:col>1</xdr:col>
      <xdr:colOff>44824</xdr:colOff>
      <xdr:row>1</xdr:row>
      <xdr:rowOff>649231</xdr:rowOff>
    </xdr:to>
    <xdr:pic>
      <xdr:nvPicPr>
        <xdr:cNvPr id="5" name="5 Imagen" descr="C:\Users\john.garcia\Desktop\LOGO CAPITAL LETRA NEGRA.png">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265" y="190499"/>
          <a:ext cx="986118" cy="593203"/>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fga/Desktop/EPLE-FT-026%20MATRIZ%20RIESGOS%20DE%20CORRUP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ofga/Documents/John%20F/2022/PAAC/MRC/MRC%20PLANEACI&#211;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ofga/Documents/John%20F/2022/PAAC/MRC/1%20MRC%20SERVICIOS%20ADMI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ofga/Documents/John%20F/2022/PAAC/MRC/1%20MRC%20SISTEMA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jofga/Documents/John%20F/2022/PAAC/MRC/1%20MRC%20GESTI&#211;N%20DOCUMENT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jofga/Documents/John%20F/2022/PAAC/MRC/MRC%20FINANCIERA.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jofga/Documents/John%20F/2022/PAAC/MRC/MRC%20ATENCI&#211;N%20AL%20CIUDADAN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Listas"/>
      <sheetName val="DEFINICIÓN"/>
      <sheetName val="ZONA DE RIESGO"/>
    </sheetNames>
    <sheetDataSet>
      <sheetData sheetId="0" refreshError="1"/>
      <sheetData sheetId="1" refreshError="1">
        <row r="6">
          <cell r="B6" t="str">
            <v>Estratégico</v>
          </cell>
          <cell r="H6" t="str">
            <v>Preventivo</v>
          </cell>
          <cell r="I6" t="str">
            <v>Si</v>
          </cell>
        </row>
        <row r="7">
          <cell r="B7" t="str">
            <v>Misional</v>
          </cell>
          <cell r="H7" t="str">
            <v>Correctivo</v>
          </cell>
          <cell r="I7" t="str">
            <v>No</v>
          </cell>
        </row>
        <row r="8">
          <cell r="B8" t="str">
            <v>Apoyo</v>
          </cell>
          <cell r="H8" t="str">
            <v>Detectivo</v>
          </cell>
        </row>
        <row r="9">
          <cell r="B9" t="str">
            <v>Control, Seguimiento y Evaluación</v>
          </cell>
        </row>
      </sheetData>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sheetName val="Listas"/>
      <sheetName val="Matriz"/>
      <sheetName val="Anexo 1 - Impacto (RC)"/>
      <sheetName val="Anexo 2 - Controles (Corrup)."/>
    </sheetNames>
    <sheetDataSet>
      <sheetData sheetId="0" refreshError="1"/>
      <sheetData sheetId="1" refreshError="1"/>
      <sheetData sheetId="2" refreshError="1"/>
      <sheetData sheetId="3" refreshError="1"/>
      <sheetData sheetId="4">
        <row r="19">
          <cell r="E19" t="str">
            <v>Fuerte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sheetName val="Listas"/>
      <sheetName val="Matriz"/>
      <sheetName val="Anexo 1 - Impacto (RC)"/>
      <sheetName val="Anexo 2 - Controles (Corrup)."/>
    </sheetNames>
    <sheetDataSet>
      <sheetData sheetId="0" refreshError="1"/>
      <sheetData sheetId="1" refreshError="1"/>
      <sheetData sheetId="2"/>
      <sheetData sheetId="3" refreshError="1"/>
      <sheetData sheetId="4">
        <row r="20">
          <cell r="E20" t="str">
            <v>Fuerte</v>
          </cell>
          <cell r="K20" t="str">
            <v>Fuerte</v>
          </cell>
          <cell r="S20" t="str">
            <v>Moderado</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sheetName val="Listas"/>
      <sheetName val="Matriz"/>
      <sheetName val="Anexo 1 - Impacto (RC)"/>
      <sheetName val="Anexo 2 - Controles (Corrup)."/>
    </sheetNames>
    <sheetDataSet>
      <sheetData sheetId="0" refreshError="1"/>
      <sheetData sheetId="1" refreshError="1"/>
      <sheetData sheetId="2" refreshError="1"/>
      <sheetData sheetId="3" refreshError="1"/>
      <sheetData sheetId="4">
        <row r="20">
          <cell r="E20" t="str">
            <v>Fuerte</v>
          </cell>
          <cell r="K20" t="str">
            <v>Fuerte</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sheetName val="Listas"/>
      <sheetName val="Matriz"/>
      <sheetName val="Anexo 1 - Impacto (RC)"/>
      <sheetName val="Anexo 2 - Controles (Corrup)."/>
    </sheetNames>
    <sheetDataSet>
      <sheetData sheetId="0" refreshError="1"/>
      <sheetData sheetId="1" refreshError="1"/>
      <sheetData sheetId="2" refreshError="1"/>
      <sheetData sheetId="3" refreshError="1"/>
      <sheetData sheetId="4">
        <row r="20">
          <cell r="E20" t="str">
            <v>Moderado</v>
          </cell>
          <cell r="K20" t="str">
            <v>Fuerte</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sheetName val="Listas"/>
      <sheetName val="Matriz"/>
      <sheetName val="Anexo 1 - Impacto (RC)"/>
      <sheetName val="Anexo 2 - Controles (Corrup)."/>
    </sheetNames>
    <sheetDataSet>
      <sheetData sheetId="0" refreshError="1"/>
      <sheetData sheetId="1" refreshError="1"/>
      <sheetData sheetId="2" refreshError="1"/>
      <sheetData sheetId="3" refreshError="1"/>
      <sheetData sheetId="4">
        <row r="206">
          <cell r="E206" t="str">
            <v>Fuerte</v>
          </cell>
        </row>
        <row r="223">
          <cell r="E223" t="str">
            <v>Fuerte</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sheetName val="Listas"/>
      <sheetName val="Matriz"/>
      <sheetName val="Anexo 1 - Impacto (RC)"/>
      <sheetName val="Anexo 2 - Controles (Corrup)."/>
    </sheetNames>
    <sheetDataSet>
      <sheetData sheetId="0" refreshError="1"/>
      <sheetData sheetId="1" refreshError="1"/>
      <sheetData sheetId="2" refreshError="1"/>
      <sheetData sheetId="3" refreshError="1"/>
      <sheetData sheetId="4">
        <row r="240">
          <cell r="E240" t="str">
            <v>Moderado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23"/>
  <sheetViews>
    <sheetView zoomScale="85" zoomScaleNormal="85" workbookViewId="0">
      <selection activeCell="E11" sqref="E11"/>
    </sheetView>
  </sheetViews>
  <sheetFormatPr baseColWidth="10" defaultColWidth="9.88671875" defaultRowHeight="13.5" customHeight="1" x14ac:dyDescent="0.25"/>
  <cols>
    <col min="1" max="1" width="4.33203125" style="1" customWidth="1"/>
    <col min="2" max="2" width="19.109375" style="1" customWidth="1"/>
    <col min="3" max="7" width="18.33203125" style="1" customWidth="1"/>
    <col min="8" max="16384" width="9.88671875" style="1"/>
  </cols>
  <sheetData>
    <row r="2" spans="1:8" ht="37.5" customHeight="1" x14ac:dyDescent="0.25">
      <c r="A2" s="262" t="s">
        <v>193</v>
      </c>
      <c r="B2" s="262"/>
      <c r="C2" s="262"/>
      <c r="D2" s="262"/>
      <c r="E2" s="262"/>
      <c r="F2" s="262"/>
      <c r="G2" s="262"/>
    </row>
    <row r="3" spans="1:8" ht="8.25" customHeight="1" x14ac:dyDescent="0.25"/>
    <row r="4" spans="1:8" ht="13.5" customHeight="1" x14ac:dyDescent="0.25">
      <c r="E4" s="270" t="s">
        <v>70</v>
      </c>
      <c r="F4" s="270"/>
      <c r="G4" s="270"/>
    </row>
    <row r="5" spans="1:8" ht="6" customHeight="1" x14ac:dyDescent="0.25">
      <c r="D5" s="2"/>
      <c r="E5" s="3"/>
      <c r="F5" s="3"/>
      <c r="G5" s="3"/>
      <c r="H5" s="4"/>
    </row>
    <row r="6" spans="1:8" ht="6" customHeight="1" thickBot="1" x14ac:dyDescent="0.3">
      <c r="E6" s="3"/>
      <c r="F6" s="3"/>
      <c r="G6" s="3"/>
    </row>
    <row r="7" spans="1:8" ht="20.25" customHeight="1" x14ac:dyDescent="0.25">
      <c r="A7" s="271" t="s">
        <v>3</v>
      </c>
      <c r="B7" s="5" t="s">
        <v>4</v>
      </c>
      <c r="C7" s="6">
        <v>5</v>
      </c>
      <c r="D7" s="7">
        <v>10</v>
      </c>
      <c r="E7" s="8">
        <v>15</v>
      </c>
      <c r="F7" s="9">
        <v>20</v>
      </c>
      <c r="G7" s="10">
        <v>25</v>
      </c>
    </row>
    <row r="8" spans="1:8" ht="20.25" customHeight="1" x14ac:dyDescent="0.25">
      <c r="A8" s="271"/>
      <c r="B8" s="5" t="s">
        <v>5</v>
      </c>
      <c r="C8" s="6">
        <v>4</v>
      </c>
      <c r="D8" s="7">
        <v>8</v>
      </c>
      <c r="E8" s="11">
        <v>12</v>
      </c>
      <c r="F8" s="12">
        <v>16</v>
      </c>
      <c r="G8" s="13">
        <v>20</v>
      </c>
    </row>
    <row r="9" spans="1:8" ht="20.25" customHeight="1" x14ac:dyDescent="0.25">
      <c r="A9" s="271"/>
      <c r="B9" s="5" t="s">
        <v>6</v>
      </c>
      <c r="C9" s="6">
        <v>3</v>
      </c>
      <c r="D9" s="14">
        <v>6</v>
      </c>
      <c r="E9" s="11">
        <v>9</v>
      </c>
      <c r="F9" s="15">
        <v>12</v>
      </c>
      <c r="G9" s="13">
        <v>15</v>
      </c>
    </row>
    <row r="10" spans="1:8" ht="20.25" customHeight="1" x14ac:dyDescent="0.25">
      <c r="A10" s="271"/>
      <c r="B10" s="5" t="s">
        <v>7</v>
      </c>
      <c r="C10" s="16">
        <v>2</v>
      </c>
      <c r="D10" s="14">
        <v>4</v>
      </c>
      <c r="E10" s="17">
        <v>6</v>
      </c>
      <c r="F10" s="15">
        <v>8</v>
      </c>
      <c r="G10" s="18">
        <v>10</v>
      </c>
    </row>
    <row r="11" spans="1:8" ht="20.25" customHeight="1" thickBot="1" x14ac:dyDescent="0.3">
      <c r="A11" s="271"/>
      <c r="B11" s="5" t="s">
        <v>8</v>
      </c>
      <c r="C11" s="16">
        <v>1</v>
      </c>
      <c r="D11" s="19">
        <v>2</v>
      </c>
      <c r="E11" s="20">
        <v>3</v>
      </c>
      <c r="F11" s="21">
        <v>4</v>
      </c>
      <c r="G11" s="22">
        <v>5</v>
      </c>
    </row>
    <row r="12" spans="1:8" ht="18" customHeight="1" x14ac:dyDescent="0.25">
      <c r="B12" s="272"/>
      <c r="C12" s="5" t="s">
        <v>9</v>
      </c>
      <c r="D12" s="5" t="s">
        <v>10</v>
      </c>
      <c r="E12" s="23" t="s">
        <v>11</v>
      </c>
      <c r="F12" s="23" t="s">
        <v>12</v>
      </c>
      <c r="G12" s="23" t="s">
        <v>13</v>
      </c>
    </row>
    <row r="13" spans="1:8" ht="22.5" customHeight="1" x14ac:dyDescent="0.25">
      <c r="B13" s="272"/>
      <c r="C13" s="273" t="s">
        <v>14</v>
      </c>
      <c r="D13" s="274"/>
      <c r="E13" s="274"/>
      <c r="F13" s="274"/>
      <c r="G13" s="275"/>
    </row>
    <row r="14" spans="1:8" ht="13.5" customHeight="1" x14ac:dyDescent="0.25">
      <c r="A14" s="3"/>
      <c r="B14" s="24"/>
      <c r="C14" s="25"/>
      <c r="D14" s="25"/>
      <c r="E14" s="25"/>
      <c r="F14" s="3"/>
    </row>
    <row r="15" spans="1:8" ht="13.5" customHeight="1" thickBot="1" x14ac:dyDescent="0.3">
      <c r="A15" s="3"/>
      <c r="B15" s="24"/>
      <c r="C15" s="25"/>
      <c r="D15" s="25"/>
      <c r="E15" s="25"/>
      <c r="F15" s="3"/>
    </row>
    <row r="16" spans="1:8" ht="13.5" customHeight="1" thickBot="1" x14ac:dyDescent="0.3">
      <c r="A16" s="3"/>
      <c r="B16" s="267" t="s">
        <v>65</v>
      </c>
      <c r="C16" s="268"/>
      <c r="D16" s="268"/>
      <c r="E16" s="268"/>
      <c r="F16" s="268"/>
      <c r="G16" s="269"/>
    </row>
    <row r="17" spans="1:7" ht="13.5" customHeight="1" x14ac:dyDescent="0.25">
      <c r="A17" s="3"/>
      <c r="B17" s="31" t="s">
        <v>58</v>
      </c>
      <c r="C17" s="32" t="s">
        <v>62</v>
      </c>
      <c r="D17" s="276" t="s">
        <v>66</v>
      </c>
      <c r="E17" s="276"/>
      <c r="F17" s="276"/>
      <c r="G17" s="277"/>
    </row>
    <row r="18" spans="1:7" ht="13.5" customHeight="1" x14ac:dyDescent="0.25">
      <c r="A18" s="3"/>
      <c r="B18" s="33" t="s">
        <v>59</v>
      </c>
      <c r="C18" s="29" t="s">
        <v>36</v>
      </c>
      <c r="D18" s="263" t="s">
        <v>67</v>
      </c>
      <c r="E18" s="263"/>
      <c r="F18" s="263"/>
      <c r="G18" s="264"/>
    </row>
    <row r="19" spans="1:7" ht="13.5" customHeight="1" x14ac:dyDescent="0.25">
      <c r="A19" s="3"/>
      <c r="B19" s="34" t="s">
        <v>60</v>
      </c>
      <c r="C19" s="29" t="s">
        <v>63</v>
      </c>
      <c r="D19" s="263" t="s">
        <v>68</v>
      </c>
      <c r="E19" s="263"/>
      <c r="F19" s="263"/>
      <c r="G19" s="264"/>
    </row>
    <row r="20" spans="1:7" ht="13.5" customHeight="1" thickBot="1" x14ac:dyDescent="0.3">
      <c r="A20" s="3"/>
      <c r="B20" s="35" t="s">
        <v>61</v>
      </c>
      <c r="C20" s="30" t="s">
        <v>64</v>
      </c>
      <c r="D20" s="265" t="s">
        <v>69</v>
      </c>
      <c r="E20" s="265"/>
      <c r="F20" s="265"/>
      <c r="G20" s="266"/>
    </row>
    <row r="21" spans="1:7" ht="13.5" customHeight="1" x14ac:dyDescent="0.25">
      <c r="A21" s="3"/>
      <c r="B21" s="26"/>
      <c r="C21" s="27"/>
      <c r="D21" s="27"/>
      <c r="E21" s="25"/>
      <c r="F21" s="3"/>
    </row>
    <row r="22" spans="1:7" ht="13.5" customHeight="1" x14ac:dyDescent="0.25">
      <c r="A22" s="3"/>
      <c r="B22" s="26"/>
      <c r="C22" s="25"/>
      <c r="D22" s="25"/>
      <c r="E22" s="25"/>
      <c r="F22" s="3"/>
    </row>
    <row r="23" spans="1:7" ht="13.5" customHeight="1" x14ac:dyDescent="0.25">
      <c r="A23" s="3"/>
      <c r="B23" s="3"/>
      <c r="C23" s="3"/>
      <c r="D23" s="3"/>
      <c r="E23" s="3"/>
      <c r="F23" s="3"/>
    </row>
  </sheetData>
  <mergeCells count="10">
    <mergeCell ref="A2:G2"/>
    <mergeCell ref="D19:G19"/>
    <mergeCell ref="D20:G20"/>
    <mergeCell ref="B16:G16"/>
    <mergeCell ref="E4:G4"/>
    <mergeCell ref="A7:A11"/>
    <mergeCell ref="B12:B13"/>
    <mergeCell ref="C13:G13"/>
    <mergeCell ref="D17:G17"/>
    <mergeCell ref="D18:G1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R15"/>
  <sheetViews>
    <sheetView topLeftCell="K1" workbookViewId="0">
      <selection activeCell="D4" sqref="D4"/>
    </sheetView>
  </sheetViews>
  <sheetFormatPr baseColWidth="10" defaultRowHeight="14.4" x14ac:dyDescent="0.3"/>
  <cols>
    <col min="1" max="1" width="31.6640625" bestFit="1" customWidth="1"/>
    <col min="2" max="2" width="51.44140625" bestFit="1" customWidth="1"/>
    <col min="3" max="3" width="15.5546875" customWidth="1"/>
    <col min="4" max="4" width="22.6640625" customWidth="1"/>
    <col min="5" max="5" width="12.109375" bestFit="1" customWidth="1"/>
    <col min="6" max="6" width="13.5546875" customWidth="1"/>
    <col min="7" max="7" width="6.33203125" bestFit="1" customWidth="1"/>
    <col min="8" max="8" width="23.6640625" bestFit="1" customWidth="1"/>
    <col min="9" max="9" width="12" customWidth="1"/>
    <col min="12" max="12" width="18.109375" customWidth="1"/>
    <col min="13" max="13" width="13.88671875" customWidth="1"/>
    <col min="14" max="14" width="41.44140625" bestFit="1" customWidth="1"/>
    <col min="16" max="16" width="12" customWidth="1"/>
    <col min="17" max="17" width="13.33203125" bestFit="1" customWidth="1"/>
    <col min="18" max="18" width="14.6640625" bestFit="1" customWidth="1"/>
  </cols>
  <sheetData>
    <row r="2" spans="1:18" s="36" customFormat="1" x14ac:dyDescent="0.3">
      <c r="A2" s="36" t="s">
        <v>15</v>
      </c>
      <c r="B2" s="36" t="s">
        <v>16</v>
      </c>
      <c r="C2" s="36" t="s">
        <v>56</v>
      </c>
      <c r="D2" s="36" t="s">
        <v>76</v>
      </c>
      <c r="E2" s="36" t="s">
        <v>17</v>
      </c>
      <c r="F2" s="36" t="s">
        <v>14</v>
      </c>
      <c r="G2" s="36" t="s">
        <v>18</v>
      </c>
      <c r="H2" s="36" t="s">
        <v>57</v>
      </c>
      <c r="I2" s="36" t="s">
        <v>98</v>
      </c>
      <c r="J2" s="36" t="s">
        <v>99</v>
      </c>
      <c r="K2" s="36" t="s">
        <v>100</v>
      </c>
      <c r="L2" s="36" t="s">
        <v>101</v>
      </c>
      <c r="M2" s="36" t="s">
        <v>102</v>
      </c>
      <c r="N2" s="36" t="s">
        <v>103</v>
      </c>
      <c r="O2" s="36" t="s">
        <v>104</v>
      </c>
      <c r="P2" s="36" t="s">
        <v>154</v>
      </c>
      <c r="Q2" s="36" t="s">
        <v>153</v>
      </c>
      <c r="R2" s="36" t="s">
        <v>175</v>
      </c>
    </row>
    <row r="4" spans="1:18" x14ac:dyDescent="0.3">
      <c r="A4" t="s">
        <v>19</v>
      </c>
      <c r="B4" t="s">
        <v>20</v>
      </c>
      <c r="C4" t="s">
        <v>21</v>
      </c>
      <c r="D4" t="s">
        <v>19</v>
      </c>
      <c r="E4" t="s">
        <v>22</v>
      </c>
      <c r="F4" t="s">
        <v>81</v>
      </c>
      <c r="G4" t="s">
        <v>23</v>
      </c>
      <c r="H4" t="s">
        <v>24</v>
      </c>
      <c r="I4" t="s">
        <v>105</v>
      </c>
      <c r="J4" t="s">
        <v>107</v>
      </c>
      <c r="K4" t="s">
        <v>109</v>
      </c>
      <c r="L4" t="s">
        <v>111</v>
      </c>
      <c r="M4" t="s">
        <v>113</v>
      </c>
      <c r="N4" t="s">
        <v>115</v>
      </c>
      <c r="O4" t="s">
        <v>117</v>
      </c>
      <c r="P4" t="s">
        <v>155</v>
      </c>
      <c r="Q4" t="s">
        <v>163</v>
      </c>
      <c r="R4" t="s">
        <v>163</v>
      </c>
    </row>
    <row r="5" spans="1:18" x14ac:dyDescent="0.3">
      <c r="A5" t="s">
        <v>25</v>
      </c>
      <c r="B5" t="s">
        <v>26</v>
      </c>
      <c r="C5" t="s">
        <v>27</v>
      </c>
      <c r="D5" t="s">
        <v>34</v>
      </c>
      <c r="E5" t="s">
        <v>29</v>
      </c>
      <c r="F5" t="s">
        <v>82</v>
      </c>
      <c r="G5" t="s">
        <v>30</v>
      </c>
      <c r="H5" t="s">
        <v>31</v>
      </c>
      <c r="I5" t="s">
        <v>106</v>
      </c>
      <c r="J5" t="s">
        <v>108</v>
      </c>
      <c r="K5" t="s">
        <v>110</v>
      </c>
      <c r="L5" t="s">
        <v>112</v>
      </c>
      <c r="M5" t="s">
        <v>114</v>
      </c>
      <c r="N5" t="s">
        <v>116</v>
      </c>
      <c r="O5" t="s">
        <v>118</v>
      </c>
      <c r="P5" t="s">
        <v>36</v>
      </c>
      <c r="Q5" t="s">
        <v>164</v>
      </c>
      <c r="R5" t="s">
        <v>165</v>
      </c>
    </row>
    <row r="6" spans="1:18" x14ac:dyDescent="0.3">
      <c r="A6" t="s">
        <v>32</v>
      </c>
      <c r="B6" t="s">
        <v>33</v>
      </c>
      <c r="C6" t="s">
        <v>190</v>
      </c>
      <c r="D6" t="s">
        <v>28</v>
      </c>
      <c r="E6" t="s">
        <v>35</v>
      </c>
      <c r="F6" t="s">
        <v>36</v>
      </c>
      <c r="H6" t="s">
        <v>37</v>
      </c>
      <c r="O6" t="s">
        <v>119</v>
      </c>
      <c r="P6" t="s">
        <v>156</v>
      </c>
      <c r="R6" t="s">
        <v>164</v>
      </c>
    </row>
    <row r="7" spans="1:18" x14ac:dyDescent="0.3">
      <c r="A7" t="s">
        <v>38</v>
      </c>
      <c r="B7" t="s">
        <v>39</v>
      </c>
      <c r="D7" t="s">
        <v>44</v>
      </c>
      <c r="E7" t="s">
        <v>40</v>
      </c>
      <c r="F7" t="s">
        <v>41</v>
      </c>
      <c r="H7" t="s">
        <v>42</v>
      </c>
    </row>
    <row r="8" spans="1:18" x14ac:dyDescent="0.3">
      <c r="B8" t="s">
        <v>43</v>
      </c>
      <c r="D8" t="s">
        <v>72</v>
      </c>
      <c r="E8" t="s">
        <v>45</v>
      </c>
      <c r="F8" t="s">
        <v>46</v>
      </c>
    </row>
    <row r="9" spans="1:18" x14ac:dyDescent="0.3">
      <c r="B9" t="s">
        <v>47</v>
      </c>
      <c r="D9" t="s">
        <v>27</v>
      </c>
    </row>
    <row r="10" spans="1:18" x14ac:dyDescent="0.3">
      <c r="B10" t="s">
        <v>48</v>
      </c>
      <c r="D10" t="s">
        <v>73</v>
      </c>
    </row>
    <row r="11" spans="1:18" x14ac:dyDescent="0.3">
      <c r="B11" t="s">
        <v>49</v>
      </c>
      <c r="D11" t="s">
        <v>74</v>
      </c>
    </row>
    <row r="12" spans="1:18" x14ac:dyDescent="0.3">
      <c r="B12" t="s">
        <v>50</v>
      </c>
      <c r="D12" t="s">
        <v>75</v>
      </c>
    </row>
    <row r="13" spans="1:18" x14ac:dyDescent="0.3">
      <c r="B13" t="s">
        <v>51</v>
      </c>
    </row>
    <row r="14" spans="1:18" x14ac:dyDescent="0.3">
      <c r="B14" t="s">
        <v>52</v>
      </c>
    </row>
    <row r="15" spans="1:18" x14ac:dyDescent="0.3">
      <c r="B15" t="s">
        <v>53</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30"/>
  <sheetViews>
    <sheetView tabSelected="1" topLeftCell="AV28" zoomScale="90" zoomScaleNormal="90" zoomScaleSheetLayoutView="85" workbookViewId="0">
      <selection activeCell="C9" sqref="C9"/>
    </sheetView>
  </sheetViews>
  <sheetFormatPr baseColWidth="10" defaultColWidth="11.44140625" defaultRowHeight="10.199999999999999" x14ac:dyDescent="0.2"/>
  <cols>
    <col min="1" max="1" width="22" style="707" customWidth="1"/>
    <col min="2" max="2" width="18.33203125" style="707" customWidth="1"/>
    <col min="3" max="3" width="35.6640625" style="228" customWidth="1"/>
    <col min="4" max="4" width="11.44140625" style="228"/>
    <col min="5" max="5" width="14.33203125" style="228" customWidth="1"/>
    <col min="6" max="6" width="25" style="228" customWidth="1"/>
    <col min="7" max="7" width="29.44140625" style="228" customWidth="1"/>
    <col min="8" max="8" width="14.109375" style="228" customWidth="1"/>
    <col min="9" max="9" width="33" style="228" customWidth="1"/>
    <col min="10" max="10" width="25.88671875" style="228" customWidth="1"/>
    <col min="11" max="11" width="15" style="228" customWidth="1"/>
    <col min="12" max="12" width="4.33203125" style="228" customWidth="1"/>
    <col min="13" max="13" width="15" style="228" customWidth="1"/>
    <col min="14" max="14" width="4.33203125" style="228" customWidth="1"/>
    <col min="15" max="16" width="17" style="228" customWidth="1"/>
    <col min="17" max="17" width="35.88671875" style="228" customWidth="1"/>
    <col min="18" max="19" width="17.33203125" style="228" customWidth="1"/>
    <col min="20" max="20" width="16" style="228" customWidth="1"/>
    <col min="21" max="21" width="4.33203125" style="251" customWidth="1"/>
    <col min="22" max="22" width="13.109375" style="228" customWidth="1"/>
    <col min="23" max="23" width="13.33203125" style="228" customWidth="1"/>
    <col min="24" max="24" width="7" style="228" customWidth="1"/>
    <col min="25" max="25" width="10" style="228" customWidth="1"/>
    <col min="26" max="26" width="13.88671875" style="228" customWidth="1"/>
    <col min="27" max="27" width="8.44140625" style="228" customWidth="1"/>
    <col min="28" max="28" width="13.33203125" style="228" customWidth="1"/>
    <col min="29" max="29" width="8.44140625" style="228" customWidth="1"/>
    <col min="30" max="30" width="5.5546875" style="228" customWidth="1"/>
    <col min="31" max="31" width="15.109375" style="228" customWidth="1"/>
    <col min="32" max="32" width="5.5546875" style="228" customWidth="1"/>
    <col min="33" max="33" width="13.109375" style="228" customWidth="1"/>
    <col min="34" max="34" width="15.88671875" style="228" customWidth="1"/>
    <col min="35" max="36" width="12.33203125" style="228" customWidth="1"/>
    <col min="37" max="37" width="68.5546875" style="228" customWidth="1"/>
    <col min="38" max="38" width="17" style="251" customWidth="1"/>
    <col min="39" max="39" width="28.44140625" style="228" customWidth="1"/>
    <col min="40" max="40" width="17.6640625" style="228" customWidth="1"/>
    <col min="41" max="42" width="16.5546875" style="251" customWidth="1"/>
    <col min="43" max="43" width="22.44140625" style="251" customWidth="1"/>
    <col min="44" max="44" width="17.6640625" style="228" customWidth="1"/>
    <col min="45" max="45" width="45.109375" style="228" customWidth="1"/>
    <col min="46" max="48" width="17.6640625" style="228" customWidth="1"/>
    <col min="49" max="49" width="80.6640625" style="228" customWidth="1"/>
    <col min="50" max="50" width="17.6640625" style="228" customWidth="1"/>
    <col min="51" max="16384" width="11.44140625" style="228"/>
  </cols>
  <sheetData>
    <row r="1" spans="1:50" s="62" customFormat="1" ht="24" customHeight="1" x14ac:dyDescent="0.25">
      <c r="A1" s="336"/>
      <c r="B1" s="437" t="s">
        <v>538</v>
      </c>
      <c r="C1" s="365"/>
      <c r="D1" s="365"/>
      <c r="E1" s="365"/>
      <c r="F1" s="365"/>
      <c r="G1" s="365"/>
      <c r="H1" s="365"/>
      <c r="I1" s="365"/>
      <c r="J1" s="365"/>
      <c r="K1" s="365"/>
      <c r="L1" s="365"/>
      <c r="M1" s="365"/>
      <c r="N1" s="365"/>
      <c r="O1" s="365"/>
      <c r="P1" s="365"/>
      <c r="Q1" s="365"/>
      <c r="R1" s="365"/>
      <c r="S1" s="365"/>
      <c r="T1" s="365"/>
      <c r="U1" s="438"/>
      <c r="V1" s="418"/>
      <c r="W1" s="412"/>
      <c r="X1" s="413"/>
      <c r="Y1" s="413"/>
      <c r="Z1" s="364" t="s">
        <v>538</v>
      </c>
      <c r="AA1" s="365"/>
      <c r="AB1" s="365"/>
      <c r="AC1" s="365"/>
      <c r="AD1" s="365"/>
      <c r="AE1" s="365"/>
      <c r="AF1" s="365"/>
      <c r="AG1" s="365"/>
      <c r="AH1" s="365"/>
      <c r="AI1" s="365"/>
      <c r="AJ1" s="365"/>
      <c r="AK1" s="365"/>
      <c r="AL1" s="365"/>
      <c r="AM1" s="365"/>
      <c r="AN1" s="365"/>
      <c r="AO1" s="365"/>
      <c r="AP1" s="366"/>
      <c r="AQ1" s="359"/>
      <c r="AR1" s="398"/>
      <c r="AS1" s="401" t="s">
        <v>538</v>
      </c>
      <c r="AT1" s="402"/>
      <c r="AU1" s="402"/>
      <c r="AV1" s="402"/>
      <c r="AW1" s="403"/>
      <c r="AX1" s="398"/>
    </row>
    <row r="2" spans="1:50" s="62" customFormat="1" ht="24" customHeight="1" x14ac:dyDescent="0.25">
      <c r="A2" s="337"/>
      <c r="B2" s="439"/>
      <c r="C2" s="368"/>
      <c r="D2" s="368"/>
      <c r="E2" s="368"/>
      <c r="F2" s="368"/>
      <c r="G2" s="368"/>
      <c r="H2" s="368"/>
      <c r="I2" s="368"/>
      <c r="J2" s="368"/>
      <c r="K2" s="368"/>
      <c r="L2" s="368"/>
      <c r="M2" s="368"/>
      <c r="N2" s="368"/>
      <c r="O2" s="368"/>
      <c r="P2" s="368"/>
      <c r="Q2" s="368"/>
      <c r="R2" s="368"/>
      <c r="S2" s="368"/>
      <c r="T2" s="368"/>
      <c r="U2" s="440"/>
      <c r="V2" s="419"/>
      <c r="W2" s="414"/>
      <c r="X2" s="415"/>
      <c r="Y2" s="415"/>
      <c r="Z2" s="367"/>
      <c r="AA2" s="368"/>
      <c r="AB2" s="368"/>
      <c r="AC2" s="368"/>
      <c r="AD2" s="368"/>
      <c r="AE2" s="368"/>
      <c r="AF2" s="368"/>
      <c r="AG2" s="368"/>
      <c r="AH2" s="368"/>
      <c r="AI2" s="368"/>
      <c r="AJ2" s="368"/>
      <c r="AK2" s="368"/>
      <c r="AL2" s="368"/>
      <c r="AM2" s="368"/>
      <c r="AN2" s="368"/>
      <c r="AO2" s="368"/>
      <c r="AP2" s="369"/>
      <c r="AQ2" s="360"/>
      <c r="AR2" s="399"/>
      <c r="AS2" s="404"/>
      <c r="AT2" s="405"/>
      <c r="AU2" s="405"/>
      <c r="AV2" s="405"/>
      <c r="AW2" s="406"/>
      <c r="AX2" s="399"/>
    </row>
    <row r="3" spans="1:50" s="62" customFormat="1" ht="24" customHeight="1" x14ac:dyDescent="0.25">
      <c r="A3" s="337"/>
      <c r="B3" s="439"/>
      <c r="C3" s="368"/>
      <c r="D3" s="368"/>
      <c r="E3" s="368"/>
      <c r="F3" s="368"/>
      <c r="G3" s="368"/>
      <c r="H3" s="368"/>
      <c r="I3" s="368"/>
      <c r="J3" s="368"/>
      <c r="K3" s="368"/>
      <c r="L3" s="368"/>
      <c r="M3" s="368"/>
      <c r="N3" s="368"/>
      <c r="O3" s="368"/>
      <c r="P3" s="368"/>
      <c r="Q3" s="368"/>
      <c r="R3" s="368"/>
      <c r="S3" s="368"/>
      <c r="T3" s="368"/>
      <c r="U3" s="440"/>
      <c r="V3" s="419"/>
      <c r="W3" s="414"/>
      <c r="X3" s="415"/>
      <c r="Y3" s="415"/>
      <c r="Z3" s="367"/>
      <c r="AA3" s="368"/>
      <c r="AB3" s="368"/>
      <c r="AC3" s="368"/>
      <c r="AD3" s="368"/>
      <c r="AE3" s="368"/>
      <c r="AF3" s="368"/>
      <c r="AG3" s="368"/>
      <c r="AH3" s="368"/>
      <c r="AI3" s="368"/>
      <c r="AJ3" s="368"/>
      <c r="AK3" s="368"/>
      <c r="AL3" s="368"/>
      <c r="AM3" s="368"/>
      <c r="AN3" s="368"/>
      <c r="AO3" s="368"/>
      <c r="AP3" s="369"/>
      <c r="AQ3" s="360"/>
      <c r="AR3" s="399"/>
      <c r="AS3" s="404"/>
      <c r="AT3" s="405"/>
      <c r="AU3" s="405"/>
      <c r="AV3" s="405"/>
      <c r="AW3" s="406"/>
      <c r="AX3" s="399"/>
    </row>
    <row r="4" spans="1:50" s="62" customFormat="1" ht="24" customHeight="1" thickBot="1" x14ac:dyDescent="0.3">
      <c r="A4" s="338"/>
      <c r="B4" s="441"/>
      <c r="C4" s="371"/>
      <c r="D4" s="371"/>
      <c r="E4" s="371"/>
      <c r="F4" s="371"/>
      <c r="G4" s="371"/>
      <c r="H4" s="371"/>
      <c r="I4" s="371"/>
      <c r="J4" s="371"/>
      <c r="K4" s="371"/>
      <c r="L4" s="371"/>
      <c r="M4" s="371"/>
      <c r="N4" s="371"/>
      <c r="O4" s="371"/>
      <c r="P4" s="371"/>
      <c r="Q4" s="371"/>
      <c r="R4" s="371"/>
      <c r="S4" s="371"/>
      <c r="T4" s="371"/>
      <c r="U4" s="442"/>
      <c r="V4" s="420"/>
      <c r="W4" s="416"/>
      <c r="X4" s="417"/>
      <c r="Y4" s="417"/>
      <c r="Z4" s="370"/>
      <c r="AA4" s="371"/>
      <c r="AB4" s="371"/>
      <c r="AC4" s="371"/>
      <c r="AD4" s="371"/>
      <c r="AE4" s="371"/>
      <c r="AF4" s="371"/>
      <c r="AG4" s="371"/>
      <c r="AH4" s="371"/>
      <c r="AI4" s="371"/>
      <c r="AJ4" s="371"/>
      <c r="AK4" s="371"/>
      <c r="AL4" s="371"/>
      <c r="AM4" s="371"/>
      <c r="AN4" s="371"/>
      <c r="AO4" s="371"/>
      <c r="AP4" s="372"/>
      <c r="AQ4" s="361"/>
      <c r="AR4" s="400"/>
      <c r="AS4" s="407"/>
      <c r="AT4" s="408"/>
      <c r="AU4" s="408"/>
      <c r="AV4" s="408"/>
      <c r="AW4" s="409"/>
      <c r="AX4" s="400"/>
    </row>
    <row r="5" spans="1:50" s="62" customFormat="1" ht="6.75" customHeight="1" thickBot="1" x14ac:dyDescent="0.3">
      <c r="A5" s="706"/>
      <c r="B5" s="706"/>
      <c r="U5" s="122"/>
      <c r="AL5" s="122"/>
      <c r="AO5" s="122"/>
      <c r="AP5" s="122"/>
      <c r="AQ5" s="122"/>
    </row>
    <row r="6" spans="1:50" s="63" customFormat="1" ht="20.25" customHeight="1" thickBot="1" x14ac:dyDescent="0.35">
      <c r="A6" s="346" t="s">
        <v>0</v>
      </c>
      <c r="B6" s="347"/>
      <c r="C6" s="347"/>
      <c r="D6" s="347"/>
      <c r="E6" s="347"/>
      <c r="F6" s="347"/>
      <c r="G6" s="347"/>
      <c r="H6" s="347"/>
      <c r="I6" s="347"/>
      <c r="J6" s="348"/>
      <c r="K6" s="352" t="s">
        <v>77</v>
      </c>
      <c r="L6" s="353"/>
      <c r="M6" s="353"/>
      <c r="N6" s="353"/>
      <c r="O6" s="353"/>
      <c r="P6" s="354"/>
      <c r="Q6" s="428" t="s">
        <v>172</v>
      </c>
      <c r="R6" s="429"/>
      <c r="S6" s="429"/>
      <c r="T6" s="429"/>
      <c r="U6" s="429"/>
      <c r="V6" s="430"/>
      <c r="W6" s="421" t="s">
        <v>159</v>
      </c>
      <c r="X6" s="422"/>
      <c r="Y6" s="422"/>
      <c r="Z6" s="422"/>
      <c r="AA6" s="422"/>
      <c r="AB6" s="422"/>
      <c r="AC6" s="422"/>
      <c r="AD6" s="422"/>
      <c r="AE6" s="422"/>
      <c r="AF6" s="422"/>
      <c r="AG6" s="422"/>
      <c r="AH6" s="422"/>
      <c r="AI6" s="422"/>
      <c r="AJ6" s="423"/>
      <c r="AK6" s="386" t="s">
        <v>186</v>
      </c>
      <c r="AL6" s="387"/>
      <c r="AM6" s="387"/>
      <c r="AN6" s="387"/>
      <c r="AO6" s="387"/>
      <c r="AP6" s="387"/>
      <c r="AQ6" s="388"/>
      <c r="AR6" s="459" t="s">
        <v>528</v>
      </c>
      <c r="AS6" s="460"/>
      <c r="AT6" s="460"/>
      <c r="AU6" s="460"/>
      <c r="AV6" s="460"/>
      <c r="AW6" s="460"/>
      <c r="AX6" s="461"/>
    </row>
    <row r="7" spans="1:50" s="63" customFormat="1" ht="26.25" customHeight="1" x14ac:dyDescent="0.3">
      <c r="A7" s="339" t="s">
        <v>90</v>
      </c>
      <c r="B7" s="340"/>
      <c r="C7" s="340"/>
      <c r="D7" s="340"/>
      <c r="E7" s="340"/>
      <c r="F7" s="341" t="s">
        <v>83</v>
      </c>
      <c r="G7" s="341" t="s">
        <v>71</v>
      </c>
      <c r="H7" s="345" t="s">
        <v>187</v>
      </c>
      <c r="I7" s="341" t="s">
        <v>191</v>
      </c>
      <c r="J7" s="343" t="s">
        <v>84</v>
      </c>
      <c r="K7" s="357" t="s">
        <v>88</v>
      </c>
      <c r="L7" s="350" t="s">
        <v>79</v>
      </c>
      <c r="M7" s="350" t="s">
        <v>89</v>
      </c>
      <c r="N7" s="350" t="s">
        <v>80</v>
      </c>
      <c r="O7" s="443" t="s">
        <v>85</v>
      </c>
      <c r="P7" s="355" t="s">
        <v>78</v>
      </c>
      <c r="Q7" s="426" t="s">
        <v>86</v>
      </c>
      <c r="R7" s="424" t="s">
        <v>184</v>
      </c>
      <c r="S7" s="433" t="s">
        <v>166</v>
      </c>
      <c r="T7" s="424" t="s">
        <v>168</v>
      </c>
      <c r="U7" s="435" t="s">
        <v>170</v>
      </c>
      <c r="V7" s="431" t="s">
        <v>157</v>
      </c>
      <c r="W7" s="447" t="s">
        <v>169</v>
      </c>
      <c r="X7" s="380" t="s">
        <v>171</v>
      </c>
      <c r="Y7" s="376" t="s">
        <v>167</v>
      </c>
      <c r="Z7" s="376" t="s">
        <v>161</v>
      </c>
      <c r="AA7" s="380" t="s">
        <v>173</v>
      </c>
      <c r="AB7" s="376" t="s">
        <v>162</v>
      </c>
      <c r="AC7" s="378" t="s">
        <v>174</v>
      </c>
      <c r="AD7" s="373" t="s">
        <v>176</v>
      </c>
      <c r="AE7" s="374"/>
      <c r="AF7" s="374"/>
      <c r="AG7" s="374"/>
      <c r="AH7" s="375"/>
      <c r="AI7" s="389" t="s">
        <v>160</v>
      </c>
      <c r="AJ7" s="396" t="s">
        <v>183</v>
      </c>
      <c r="AK7" s="391" t="s">
        <v>188</v>
      </c>
      <c r="AL7" s="382" t="s">
        <v>564</v>
      </c>
      <c r="AM7" s="395" t="s">
        <v>189</v>
      </c>
      <c r="AN7" s="395" t="s">
        <v>127</v>
      </c>
      <c r="AO7" s="362" t="s">
        <v>185</v>
      </c>
      <c r="AP7" s="363"/>
      <c r="AQ7" s="393" t="s">
        <v>192</v>
      </c>
      <c r="AR7" s="462" t="s">
        <v>529</v>
      </c>
      <c r="AS7" s="464" t="s">
        <v>530</v>
      </c>
      <c r="AT7" s="464" t="s">
        <v>531</v>
      </c>
      <c r="AU7" s="466" t="s">
        <v>532</v>
      </c>
      <c r="AV7" s="464" t="s">
        <v>533</v>
      </c>
      <c r="AW7" s="464" t="s">
        <v>534</v>
      </c>
      <c r="AX7" s="468" t="s">
        <v>535</v>
      </c>
    </row>
    <row r="8" spans="1:50" s="63" customFormat="1" ht="53.4" thickBot="1" x14ac:dyDescent="0.35">
      <c r="A8" s="120" t="s">
        <v>1</v>
      </c>
      <c r="B8" s="143" t="s">
        <v>2</v>
      </c>
      <c r="C8" s="121" t="s">
        <v>54</v>
      </c>
      <c r="D8" s="121" t="s">
        <v>56</v>
      </c>
      <c r="E8" s="121" t="s">
        <v>55</v>
      </c>
      <c r="F8" s="342"/>
      <c r="G8" s="342"/>
      <c r="H8" s="342"/>
      <c r="I8" s="349"/>
      <c r="J8" s="344"/>
      <c r="K8" s="358"/>
      <c r="L8" s="351"/>
      <c r="M8" s="351"/>
      <c r="N8" s="351"/>
      <c r="O8" s="444"/>
      <c r="P8" s="356"/>
      <c r="Q8" s="427"/>
      <c r="R8" s="425"/>
      <c r="S8" s="434"/>
      <c r="T8" s="425"/>
      <c r="U8" s="436"/>
      <c r="V8" s="432"/>
      <c r="W8" s="448"/>
      <c r="X8" s="381"/>
      <c r="Y8" s="377"/>
      <c r="Z8" s="377"/>
      <c r="AA8" s="381"/>
      <c r="AB8" s="377"/>
      <c r="AC8" s="379"/>
      <c r="AD8" s="125" t="s">
        <v>177</v>
      </c>
      <c r="AE8" s="124" t="s">
        <v>178</v>
      </c>
      <c r="AF8" s="124" t="s">
        <v>179</v>
      </c>
      <c r="AG8" s="124" t="s">
        <v>180</v>
      </c>
      <c r="AH8" s="123" t="s">
        <v>181</v>
      </c>
      <c r="AI8" s="390"/>
      <c r="AJ8" s="397"/>
      <c r="AK8" s="392"/>
      <c r="AL8" s="383"/>
      <c r="AM8" s="383"/>
      <c r="AN8" s="383"/>
      <c r="AO8" s="169" t="s">
        <v>525</v>
      </c>
      <c r="AP8" s="177" t="s">
        <v>524</v>
      </c>
      <c r="AQ8" s="394"/>
      <c r="AR8" s="463"/>
      <c r="AS8" s="465"/>
      <c r="AT8" s="465"/>
      <c r="AU8" s="467"/>
      <c r="AV8" s="465"/>
      <c r="AW8" s="465"/>
      <c r="AX8" s="469"/>
    </row>
    <row r="9" spans="1:50" s="199" customFormat="1" ht="112.2" x14ac:dyDescent="0.3">
      <c r="A9" s="183" t="s">
        <v>19</v>
      </c>
      <c r="B9" s="180" t="s">
        <v>20</v>
      </c>
      <c r="C9" s="179" t="s">
        <v>194</v>
      </c>
      <c r="D9" s="180" t="s">
        <v>27</v>
      </c>
      <c r="E9" s="180" t="s">
        <v>201</v>
      </c>
      <c r="F9" s="181" t="s">
        <v>300</v>
      </c>
      <c r="G9" s="181" t="s">
        <v>254</v>
      </c>
      <c r="H9" s="180" t="s">
        <v>27</v>
      </c>
      <c r="I9" s="179" t="s">
        <v>255</v>
      </c>
      <c r="J9" s="182" t="s">
        <v>218</v>
      </c>
      <c r="K9" s="183" t="s">
        <v>22</v>
      </c>
      <c r="L9" s="184">
        <f t="shared" ref="L9" si="0">IF(K9="Rara vez",1,IF(K9="Improbable",2,IF(K9="Posible",3,IF(K9="Probable",4,IF(K9="Casi seguro",5,"")))))</f>
        <v>1</v>
      </c>
      <c r="M9" s="180" t="s">
        <v>41</v>
      </c>
      <c r="N9" s="184">
        <f t="shared" ref="N9" si="1">IF(M9="Insignificante",1,IF(M9="Menor",2,IF(M9="Moderado",3,IF(M9="Mayor",4,IF(M9="Catastrófico",5,"")))))</f>
        <v>4</v>
      </c>
      <c r="O9" s="185">
        <f t="shared" ref="O9" si="2">IF(OR(L9="",N9=""),"",L9*N9)</f>
        <v>4</v>
      </c>
      <c r="P9" s="186" t="str">
        <f t="shared" ref="P9" si="3">IF(O9="","",IF(O9&lt;=2,"BAJA",IF(O9&lt;=6,"MODERADA",IF(O9&lt;=12,"ALTA","EXTREMA"))))</f>
        <v>MODERADA</v>
      </c>
      <c r="Q9" s="178" t="s">
        <v>301</v>
      </c>
      <c r="R9" s="184" t="str">
        <f>'[2]Anexo 2 - Controles (Corrup).'!E19</f>
        <v>Fuerte</v>
      </c>
      <c r="S9" s="180" t="s">
        <v>155</v>
      </c>
      <c r="T9" s="184" t="str">
        <f t="shared" ref="T9" si="4">IF(OR(R9="",S9=""),"",IF(AND(R9="Fuerte",S9="Fuerte"),"Fuerte",IF(OR(R9="Débil",S9="Débil"),"Débil","Moderado")))</f>
        <v>Fuerte</v>
      </c>
      <c r="U9" s="184">
        <f t="shared" ref="U9" si="5">IF(T9="","",IF(T9="Fuerte",100,IF(T9="Moderado",50,0)))</f>
        <v>100</v>
      </c>
      <c r="V9" s="187" t="str">
        <f t="shared" ref="V9" si="6">IF(OR(R9="",S9=""),"",(IF(AND(R9="Fuerte",S9="Fuerte"),"No","Si")))</f>
        <v>No</v>
      </c>
      <c r="W9" s="188">
        <v>1</v>
      </c>
      <c r="X9" s="184">
        <f>IF(U9="","",AVERAGE(U9*W9))</f>
        <v>100</v>
      </c>
      <c r="Y9" s="184" t="str">
        <f t="shared" ref="Y9" si="7">IF(X9="","",IF(X9&lt;50,"Débil",IF(X9&lt;=99,"Moderado","Fuerte")))</f>
        <v>Fuerte</v>
      </c>
      <c r="Z9" s="180" t="s">
        <v>163</v>
      </c>
      <c r="AA9" s="184">
        <f t="shared" ref="AA9" si="8">IF(Z9="","",IF(AND(Y9="Fuerte",Z9="Directamente"),2,IF(AND(Y9="Moderado",Z9="Directamente"),1,0)))</f>
        <v>2</v>
      </c>
      <c r="AB9" s="180" t="s">
        <v>165</v>
      </c>
      <c r="AC9" s="185">
        <f t="shared" ref="AC9" si="9">IF(AB9="","",IF(AND(Y9="Fuerte",AB9="Directamente"),2,IF(AND(Y9="Fuerte",AB9="indirectamente"),1,IF(AND(Y9="Fuerte",AB9="No disminuye"),0,IF(AND(Y9="Moderado",AB9="Directamente"),1,IF(AND(Y9="Moderado",AB9="indirectamente"),0,IF(AND(Y9="Moderado",AB9="No disminuye"),0,0)))))))</f>
        <v>1</v>
      </c>
      <c r="AD9" s="189">
        <f t="shared" ref="AD9" si="10">IF(AA9="","",IF((L9-AA9)&lt;=0,1,L9-AA9))</f>
        <v>1</v>
      </c>
      <c r="AE9" s="184" t="str">
        <f t="shared" ref="AE9" si="11">IF(AD9=1,"Rara vez",IF(AD9=2,"Improbable",IF(AD9=3,"Posible",IF(AD9=4,"Probable",IF(AD9=5,"Casi seguro","")))))</f>
        <v>Rara vez</v>
      </c>
      <c r="AF9" s="184">
        <f t="shared" ref="AF9" si="12">IF(AC9="","",IF(AND(D9="Corrupción",(N9-AC9)&lt;=3),3,IF((N9-AC9)&lt;=1,1,N9-AC9)))</f>
        <v>3</v>
      </c>
      <c r="AG9" s="184" t="str">
        <f t="shared" ref="AG9" si="13">IF(AF9=1,"Insignificante",IF(AF9=2,"Menor",IF(AF9=3,"Moderado",IF(AF9=4,"Mayor",IF(AF9=5,"Catastrófico","")))))</f>
        <v>Moderado</v>
      </c>
      <c r="AH9" s="187">
        <f t="shared" ref="AH9" si="14">IF(OR(AD9="",AF9=""),"",AD9*AF9)</f>
        <v>3</v>
      </c>
      <c r="AI9" s="186" t="str">
        <f t="shared" ref="AI9" si="15">IF(AH9="","",IF(AH9&lt;=2,"BAJA",IF(AH9&lt;=6,"MODERADA",IF(AH9&lt;=12,"ALTA","EXTREMA"))))</f>
        <v>MODERADA</v>
      </c>
      <c r="AJ9" s="190" t="str">
        <f t="shared" ref="AJ9" si="16">IF(AI9="","",IF(AI9="Baja","Asumir el Riesgo.",IF(AI9="Moderada","Reducir el Riesgo.",IF(AI9="Alta","Reducir el Riesgo, Evitar, Compartir o Transferir.",IF(AI9="Extrema","Reducir el Riesgo, Evitar o Compartir (Se requiere acción inmediata).","")))))</f>
        <v>Reducir el Riesgo.</v>
      </c>
      <c r="AK9" s="191" t="s">
        <v>380</v>
      </c>
      <c r="AL9" s="253">
        <v>2</v>
      </c>
      <c r="AM9" s="181" t="s">
        <v>453</v>
      </c>
      <c r="AN9" s="180" t="s">
        <v>230</v>
      </c>
      <c r="AO9" s="192">
        <v>44562</v>
      </c>
      <c r="AP9" s="192">
        <v>44957</v>
      </c>
      <c r="AQ9" s="193" t="s">
        <v>394</v>
      </c>
      <c r="AR9" s="194">
        <v>44681</v>
      </c>
      <c r="AS9" s="195" t="s">
        <v>553</v>
      </c>
      <c r="AT9" s="196">
        <v>0.5</v>
      </c>
      <c r="AU9" s="197">
        <f>IF(AT9="","",IF(OR(AL9=0,AL9="",AR9=""),"",(AT9*100%)/AL9))</f>
        <v>0.25</v>
      </c>
      <c r="AV9" s="198" t="str">
        <f>IF(AT9="","",IF(AR9&lt;&gt;AP9,IF(AU9=0%,"SIN INICIAR",IF(AU9=100%,"TERMINADA",IF(AU9&gt;0%,"EN PROCESO",IF(AU9&lt;=0%,"INCUMPLIDA"))))))</f>
        <v>EN PROCESO</v>
      </c>
      <c r="AW9" s="699" t="s">
        <v>554</v>
      </c>
      <c r="AX9" s="196" t="s">
        <v>555</v>
      </c>
    </row>
    <row r="10" spans="1:50" s="199" customFormat="1" ht="214.2" customHeight="1" x14ac:dyDescent="0.3">
      <c r="A10" s="260" t="s">
        <v>19</v>
      </c>
      <c r="B10" s="259" t="s">
        <v>26</v>
      </c>
      <c r="C10" s="202" t="s">
        <v>395</v>
      </c>
      <c r="D10" s="203" t="s">
        <v>27</v>
      </c>
      <c r="E10" s="203" t="s">
        <v>313</v>
      </c>
      <c r="F10" s="204" t="s">
        <v>314</v>
      </c>
      <c r="G10" s="204" t="s">
        <v>315</v>
      </c>
      <c r="H10" s="205" t="s">
        <v>27</v>
      </c>
      <c r="I10" s="202" t="s">
        <v>433</v>
      </c>
      <c r="J10" s="206" t="s">
        <v>376</v>
      </c>
      <c r="K10" s="207" t="s">
        <v>29</v>
      </c>
      <c r="L10" s="208">
        <f t="shared" ref="L10" si="17">IF(K10="Rara vez",1,IF(K10="Improbable",2,IF(K10="Posible",3,IF(K10="Probable",4,IF(K10="Casi seguro",5,"")))))</f>
        <v>2</v>
      </c>
      <c r="M10" s="203" t="s">
        <v>41</v>
      </c>
      <c r="N10" s="208">
        <f t="shared" ref="N10" si="18">IF(M10="Insignificante",1,IF(M10="Menor",2,IF(M10="Moderado",3,IF(M10="Mayor",4,IF(M10="Catastrófico",5,"")))))</f>
        <v>4</v>
      </c>
      <c r="O10" s="209">
        <f t="shared" ref="O10" si="19">IF(OR(L10="",N10=""),"",L10*N10)</f>
        <v>8</v>
      </c>
      <c r="P10" s="210" t="str">
        <f t="shared" ref="P10" si="20">IF(O10="","",IF(O10&lt;=2,"BAJA",IF(O10&lt;=6,"MODERADA",IF(O10&lt;=12,"ALTA","EXTREMA"))))</f>
        <v>ALTA</v>
      </c>
      <c r="Q10" s="211" t="s">
        <v>434</v>
      </c>
      <c r="R10" s="208" t="str">
        <f>+'Anexo 2 - Controles (Corrup).'!E36</f>
        <v>Fuerte</v>
      </c>
      <c r="S10" s="203" t="s">
        <v>155</v>
      </c>
      <c r="T10" s="208" t="str">
        <f t="shared" ref="T10:T11" si="21">IF(OR(R10="",S10=""),"",IF(AND(R10="Fuerte",S10="Fuerte"),"Fuerte",IF(OR(R10="Débil",S10="Débil"),"Débil","Moderado")))</f>
        <v>Fuerte</v>
      </c>
      <c r="U10" s="208">
        <f t="shared" ref="U10:U11" si="22">IF(T10="","",IF(T10="Fuerte",100,IF(T10="Moderado",50,0)))</f>
        <v>100</v>
      </c>
      <c r="V10" s="212" t="str">
        <f t="shared" ref="V10" si="23">IF(OR(R10="",S10=""),"",(IF(AND(R10="Fuerte",S10="Fuerte"),"No","Si")))</f>
        <v>No</v>
      </c>
      <c r="W10" s="213">
        <v>1</v>
      </c>
      <c r="X10" s="208">
        <f>IF(U10="","",AVERAGE(U10*W10))</f>
        <v>100</v>
      </c>
      <c r="Y10" s="208" t="str">
        <f t="shared" ref="Y10" si="24">IF(X10="","",IF(X10&lt;50,"Débil",IF(X10&lt;=99,"Moderado","Fuerte")))</f>
        <v>Fuerte</v>
      </c>
      <c r="Z10" s="203" t="s">
        <v>163</v>
      </c>
      <c r="AA10" s="208">
        <f t="shared" ref="AA10" si="25">IF(Z10="","",IF(AND(Y10="Fuerte",Z10="Directamente"),2,IF(AND(Y10="Moderado",Z10="Directamente"),1,0)))</f>
        <v>2</v>
      </c>
      <c r="AB10" s="203" t="s">
        <v>164</v>
      </c>
      <c r="AC10" s="209">
        <f t="shared" ref="AC10" si="26">IF(AB10="","",IF(AND(Y10="Fuerte",AB10="Directamente"),2,IF(AND(Y10="Fuerte",AB10="indirectamente"),1,IF(AND(Y10="Fuerte",AB10="No disminuye"),0,IF(AND(Y10="Moderado",AB10="Directamente"),1,IF(AND(Y10="Moderado",AB10="indirectamente"),0,IF(AND(Y10="Moderado",AB10="No disminuye"),0,0)))))))</f>
        <v>0</v>
      </c>
      <c r="AD10" s="214">
        <f t="shared" ref="AD10" si="27">IF(AA10="","",IF((L10-AA10)&lt;=0,1,L10-AA10))</f>
        <v>1</v>
      </c>
      <c r="AE10" s="215" t="str">
        <f t="shared" ref="AE10" si="28">IF(AD10=1,"Rara vez",IF(AD10=2,"Improbable",IF(AD10=3,"Posible",IF(AD10=4,"Probable",IF(AD10=5,"Casi seguro","")))))</f>
        <v>Rara vez</v>
      </c>
      <c r="AF10" s="215">
        <f t="shared" ref="AF10" si="29">IF(AC10="","",IF(AND(D10="Corrupción",(N10-AC10)&lt;=3),3,IF((N10-AC10)&lt;=1,1,N10-AC10)))</f>
        <v>4</v>
      </c>
      <c r="AG10" s="215" t="str">
        <f t="shared" ref="AG10" si="30">IF(AF10=1,"Insignificante",IF(AF10=2,"Menor",IF(AF10=3,"Moderado",IF(AF10=4,"Mayor",IF(AF10=5,"Catastrófico","")))))</f>
        <v>Mayor</v>
      </c>
      <c r="AH10" s="212">
        <f t="shared" ref="AH10" si="31">IF(OR(AD10="",AF10=""),"",AD10*AF10)</f>
        <v>4</v>
      </c>
      <c r="AI10" s="210" t="str">
        <f t="shared" ref="AI10" si="32">IF(AH10="","",IF(AH10&lt;=2,"BAJA",IF(AH10&lt;=6,"MODERADA",IF(AH10&lt;=12,"ALTA","EXTREMA"))))</f>
        <v>MODERADA</v>
      </c>
      <c r="AJ10" s="216" t="str">
        <f t="shared" ref="AJ10" si="33">IF(AI10="","",IF(AI10="Baja","Asumir el Riesgo.",IF(AI10="Moderada","Reducir el Riesgo.",IF(AI10="Alta","Reducir el Riesgo, Evitar, Compartir o Transferir.",IF(AI10="Extrema","Reducir el Riesgo, Evitar o Compartir (Se requiere acción inmediata).","")))))</f>
        <v>Reducir el Riesgo.</v>
      </c>
      <c r="AK10" s="217" t="s">
        <v>436</v>
      </c>
      <c r="AL10" s="254">
        <v>2</v>
      </c>
      <c r="AM10" s="204" t="s">
        <v>437</v>
      </c>
      <c r="AN10" s="205" t="s">
        <v>316</v>
      </c>
      <c r="AO10" s="218">
        <v>44562</v>
      </c>
      <c r="AP10" s="218">
        <v>44926</v>
      </c>
      <c r="AQ10" s="219" t="s">
        <v>438</v>
      </c>
      <c r="AR10" s="194">
        <v>44681</v>
      </c>
      <c r="AS10" s="195" t="s">
        <v>546</v>
      </c>
      <c r="AT10" s="196">
        <v>0</v>
      </c>
      <c r="AU10" s="197">
        <f t="shared" ref="AU10:AU30" si="34">IF(AT10="","",IF(OR(AL10=0,AL10="",AR10=""),"",(AT10*100%)/AL10))</f>
        <v>0</v>
      </c>
      <c r="AV10" s="198" t="str">
        <f t="shared" ref="AV10:AV30" si="35">IF(AT10="","",IF(AR10&lt;&gt;AP10,IF(AU10=0%,"SIN INICIAR",IF(AU10=100%,"TERMINADA",IF(AU10&gt;0%,"EN PROCESO",IF(AU10&lt;=0%,"INCUMPLIDA"))))))</f>
        <v>SIN INICIAR</v>
      </c>
      <c r="AW10" s="700" t="s">
        <v>572</v>
      </c>
      <c r="AX10" s="196" t="s">
        <v>540</v>
      </c>
    </row>
    <row r="11" spans="1:50" ht="294" customHeight="1" x14ac:dyDescent="0.2">
      <c r="A11" s="260" t="s">
        <v>25</v>
      </c>
      <c r="B11" s="259" t="s">
        <v>47</v>
      </c>
      <c r="C11" s="201" t="s">
        <v>456</v>
      </c>
      <c r="D11" s="203" t="s">
        <v>27</v>
      </c>
      <c r="E11" s="203" t="s">
        <v>202</v>
      </c>
      <c r="F11" s="220" t="s">
        <v>457</v>
      </c>
      <c r="G11" s="221" t="s">
        <v>302</v>
      </c>
      <c r="H11" s="203" t="s">
        <v>27</v>
      </c>
      <c r="I11" s="201" t="s">
        <v>441</v>
      </c>
      <c r="J11" s="222" t="s">
        <v>379</v>
      </c>
      <c r="K11" s="207" t="s">
        <v>22</v>
      </c>
      <c r="L11" s="208">
        <f t="shared" ref="L11:L27" si="36">IF(K11="Rara vez",1,IF(K11="Improbable",2,IF(K11="Posible",3,IF(K11="Probable",4,IF(K11="Casi seguro",5,"")))))</f>
        <v>1</v>
      </c>
      <c r="M11" s="203" t="s">
        <v>41</v>
      </c>
      <c r="N11" s="208">
        <f t="shared" ref="N11:N27" si="37">IF(M11="Insignificante",1,IF(M11="Menor",2,IF(M11="Moderado",3,IF(M11="Mayor",4,IF(M11="Catastrófico",5,"")))))</f>
        <v>4</v>
      </c>
      <c r="O11" s="209">
        <f t="shared" ref="O11:O27" si="38">IF(OR(L11="",N11=""),"",L11*N11)</f>
        <v>4</v>
      </c>
      <c r="P11" s="210" t="str">
        <f t="shared" ref="P11:P27" si="39">IF(O11="","",IF(O11&lt;=2,"BAJA",IF(O11&lt;=6,"MODERADA",IF(O11&lt;=12,"ALTA","EXTREMA"))))</f>
        <v>MODERADA</v>
      </c>
      <c r="Q11" s="200" t="s">
        <v>442</v>
      </c>
      <c r="R11" s="208" t="str">
        <f>'Anexo 2 - Controles (Corrup).'!E53</f>
        <v>Fuerte</v>
      </c>
      <c r="S11" s="203" t="s">
        <v>155</v>
      </c>
      <c r="T11" s="223" t="str">
        <f t="shared" si="21"/>
        <v>Fuerte</v>
      </c>
      <c r="U11" s="223">
        <f t="shared" si="22"/>
        <v>100</v>
      </c>
      <c r="V11" s="212" t="str">
        <f t="shared" ref="V11:V30" si="40">IF(OR(R11="",S11=""),"",(IF(AND(R11="Fuerte",S11="Fuerte"),"No","Si")))</f>
        <v>No</v>
      </c>
      <c r="W11" s="213">
        <v>1</v>
      </c>
      <c r="X11" s="223">
        <f>((U11*W11))</f>
        <v>100</v>
      </c>
      <c r="Y11" s="208" t="str">
        <f t="shared" ref="Y11:Y27" si="41">IF(X11="","",IF(X11&lt;50,"Débil",IF(X11&lt;=99,"Moderado","Fuerte")))</f>
        <v>Fuerte</v>
      </c>
      <c r="Z11" s="203" t="s">
        <v>163</v>
      </c>
      <c r="AA11" s="208">
        <f t="shared" ref="AA11:AA27" si="42">IF(Z11="","",IF(AND(Y11="Fuerte",Z11="Directamente"),2,IF(AND(Y11="Moderado",Z11="Directamente"),1,0)))</f>
        <v>2</v>
      </c>
      <c r="AB11" s="203" t="s">
        <v>165</v>
      </c>
      <c r="AC11" s="209">
        <f t="shared" ref="AC11:AC27" si="43">IF(AB11="","",IF(AND(Y11="Fuerte",AB11="Directamente"),2,IF(AND(Y11="Fuerte",AB11="indirectamente"),1,IF(AND(Y11="Fuerte",AB11="No disminuye"),0,IF(AND(Y11="Moderado",AB11="Directamente"),1,IF(AND(Y11="Moderado",AB11="indirectamente"),0,IF(AND(Y11="Moderado",AB11="No disminuye"),0,0)))))))</f>
        <v>1</v>
      </c>
      <c r="AD11" s="214">
        <f t="shared" ref="AD11:AD27" si="44">IF(AA11="","",IF((L11-AA11)&lt;=0,1,L11-AA11))</f>
        <v>1</v>
      </c>
      <c r="AE11" s="215" t="str">
        <f t="shared" ref="AE11:AE27" si="45">IF(AD11=1,"Rara vez",IF(AD11=2,"Improbable",IF(AD11=3,"Posible",IF(AD11=4,"Probable",IF(AD11=5,"Casi seguro","")))))</f>
        <v>Rara vez</v>
      </c>
      <c r="AF11" s="215">
        <f t="shared" ref="AF11:AF27" si="46">IF(AC11="","",IF(AND(D11="Corrupción",(N11-AC11)&lt;=3),3,IF((N11-AC11)&lt;=1,1,N11-AC11)))</f>
        <v>3</v>
      </c>
      <c r="AG11" s="215" t="str">
        <f t="shared" ref="AG11:AG27" si="47">IF(AF11=1,"Insignificante",IF(AF11=2,"Menor",IF(AF11=3,"Moderado",IF(AF11=4,"Mayor",IF(AF11=5,"Catastrófico","")))))</f>
        <v>Moderado</v>
      </c>
      <c r="AH11" s="212">
        <f t="shared" ref="AH11:AH27" si="48">IF(OR(AD11="",AF11=""),"",AD11*AF11)</f>
        <v>3</v>
      </c>
      <c r="AI11" s="210" t="str">
        <f t="shared" ref="AI11:AI27" si="49">IF(AH11="","",IF(AH11&lt;=2,"BAJA",IF(AH11&lt;=6,"MODERADA",IF(AH11&lt;=12,"ALTA","EXTREMA"))))</f>
        <v>MODERADA</v>
      </c>
      <c r="AJ11" s="216" t="str">
        <f t="shared" ref="AJ11:AJ27" si="50">IF(AI11="","",IF(AI11="Baja","Asumir el Riesgo.",IF(AI11="Moderada","Reducir el Riesgo.",IF(AI11="Alta","Reducir el Riesgo, Evitar, Compartir o Transferir.",IF(AI11="Extrema","Reducir el Riesgo, Evitar o Compartir (Se requiere acción inmediata).","")))))</f>
        <v>Reducir el Riesgo.</v>
      </c>
      <c r="AK11" s="224" t="s">
        <v>536</v>
      </c>
      <c r="AL11" s="255">
        <v>1</v>
      </c>
      <c r="AM11" s="225" t="s">
        <v>458</v>
      </c>
      <c r="AN11" s="226" t="s">
        <v>443</v>
      </c>
      <c r="AO11" s="218">
        <v>44562</v>
      </c>
      <c r="AP11" s="218">
        <v>44926</v>
      </c>
      <c r="AQ11" s="227" t="s">
        <v>459</v>
      </c>
      <c r="AR11" s="194">
        <v>44681</v>
      </c>
      <c r="AS11" s="195" t="s">
        <v>542</v>
      </c>
      <c r="AT11" s="196">
        <v>0.3</v>
      </c>
      <c r="AU11" s="197">
        <f t="shared" si="34"/>
        <v>0.3</v>
      </c>
      <c r="AV11" s="198" t="str">
        <f t="shared" si="35"/>
        <v>EN PROCESO</v>
      </c>
      <c r="AW11" s="701" t="s">
        <v>543</v>
      </c>
      <c r="AX11" s="196" t="s">
        <v>540</v>
      </c>
    </row>
    <row r="12" spans="1:50" ht="169.5" customHeight="1" x14ac:dyDescent="0.2">
      <c r="A12" s="260" t="s">
        <v>25</v>
      </c>
      <c r="B12" s="259" t="s">
        <v>33</v>
      </c>
      <c r="C12" s="201" t="s">
        <v>377</v>
      </c>
      <c r="D12" s="203" t="s">
        <v>27</v>
      </c>
      <c r="E12" s="203" t="s">
        <v>203</v>
      </c>
      <c r="F12" s="221" t="s">
        <v>446</v>
      </c>
      <c r="G12" s="221" t="s">
        <v>305</v>
      </c>
      <c r="H12" s="203" t="s">
        <v>27</v>
      </c>
      <c r="I12" s="201" t="s">
        <v>447</v>
      </c>
      <c r="J12" s="222" t="s">
        <v>448</v>
      </c>
      <c r="K12" s="207" t="s">
        <v>22</v>
      </c>
      <c r="L12" s="208">
        <f t="shared" si="36"/>
        <v>1</v>
      </c>
      <c r="M12" s="203" t="s">
        <v>41</v>
      </c>
      <c r="N12" s="208">
        <f t="shared" si="37"/>
        <v>4</v>
      </c>
      <c r="O12" s="209">
        <f t="shared" si="38"/>
        <v>4</v>
      </c>
      <c r="P12" s="210" t="str">
        <f t="shared" si="39"/>
        <v>MODERADA</v>
      </c>
      <c r="Q12" s="229" t="s">
        <v>492</v>
      </c>
      <c r="R12" s="208" t="str">
        <f>+'Anexo 2 - Controles (Corrup).'!E70</f>
        <v>Fuerte</v>
      </c>
      <c r="S12" s="203" t="s">
        <v>155</v>
      </c>
      <c r="T12" s="208" t="str">
        <f t="shared" ref="T12:T30" si="51">IF(OR(R12="",S12=""),"",IF(AND(R12="Fuerte",S12="Fuerte"),"Fuerte",IF(OR(R12="Débil",S12="Débil"),"Débil","Moderado")))</f>
        <v>Fuerte</v>
      </c>
      <c r="U12" s="208">
        <f t="shared" ref="U12:U30" si="52">IF(T12="","",IF(T12="Fuerte",100,IF(T12="Moderado",50,0)))</f>
        <v>100</v>
      </c>
      <c r="V12" s="212" t="str">
        <f t="shared" si="40"/>
        <v>No</v>
      </c>
      <c r="W12" s="213">
        <v>1</v>
      </c>
      <c r="X12" s="223">
        <f>U12*W12</f>
        <v>100</v>
      </c>
      <c r="Y12" s="208" t="str">
        <f t="shared" si="41"/>
        <v>Fuerte</v>
      </c>
      <c r="Z12" s="203" t="s">
        <v>163</v>
      </c>
      <c r="AA12" s="208">
        <f t="shared" si="42"/>
        <v>2</v>
      </c>
      <c r="AB12" s="203" t="s">
        <v>164</v>
      </c>
      <c r="AC12" s="209">
        <f t="shared" si="43"/>
        <v>0</v>
      </c>
      <c r="AD12" s="214">
        <f t="shared" si="44"/>
        <v>1</v>
      </c>
      <c r="AE12" s="215" t="str">
        <f t="shared" si="45"/>
        <v>Rara vez</v>
      </c>
      <c r="AF12" s="215">
        <f t="shared" si="46"/>
        <v>4</v>
      </c>
      <c r="AG12" s="215" t="str">
        <f t="shared" si="47"/>
        <v>Mayor</v>
      </c>
      <c r="AH12" s="212">
        <f t="shared" si="48"/>
        <v>4</v>
      </c>
      <c r="AI12" s="210" t="str">
        <f t="shared" si="49"/>
        <v>MODERADA</v>
      </c>
      <c r="AJ12" s="216" t="str">
        <f t="shared" si="50"/>
        <v>Reducir el Riesgo.</v>
      </c>
      <c r="AK12" s="221" t="s">
        <v>493</v>
      </c>
      <c r="AL12" s="252">
        <v>3</v>
      </c>
      <c r="AM12" s="221" t="s">
        <v>494</v>
      </c>
      <c r="AN12" s="203" t="s">
        <v>449</v>
      </c>
      <c r="AO12" s="218">
        <v>44562</v>
      </c>
      <c r="AP12" s="218">
        <v>44926</v>
      </c>
      <c r="AQ12" s="230" t="s">
        <v>450</v>
      </c>
      <c r="AR12" s="194">
        <v>44681</v>
      </c>
      <c r="AS12" s="195" t="s">
        <v>565</v>
      </c>
      <c r="AT12" s="196">
        <v>1</v>
      </c>
      <c r="AU12" s="197">
        <f t="shared" si="34"/>
        <v>0.33333333333333331</v>
      </c>
      <c r="AV12" s="198" t="str">
        <f t="shared" si="35"/>
        <v>EN PROCESO</v>
      </c>
      <c r="AW12" s="699" t="s">
        <v>566</v>
      </c>
      <c r="AX12" s="196" t="s">
        <v>567</v>
      </c>
    </row>
    <row r="13" spans="1:50" ht="279" customHeight="1" x14ac:dyDescent="0.2">
      <c r="A13" s="260" t="s">
        <v>25</v>
      </c>
      <c r="B13" s="259" t="s">
        <v>39</v>
      </c>
      <c r="C13" s="201" t="s">
        <v>195</v>
      </c>
      <c r="D13" s="203" t="s">
        <v>27</v>
      </c>
      <c r="E13" s="203" t="s">
        <v>204</v>
      </c>
      <c r="F13" s="225" t="s">
        <v>308</v>
      </c>
      <c r="G13" s="225" t="s">
        <v>371</v>
      </c>
      <c r="H13" s="203" t="s">
        <v>27</v>
      </c>
      <c r="I13" s="231" t="s">
        <v>403</v>
      </c>
      <c r="J13" s="232" t="s">
        <v>309</v>
      </c>
      <c r="K13" s="207" t="s">
        <v>29</v>
      </c>
      <c r="L13" s="208">
        <f t="shared" si="36"/>
        <v>2</v>
      </c>
      <c r="M13" s="203" t="s">
        <v>41</v>
      </c>
      <c r="N13" s="208">
        <f t="shared" si="37"/>
        <v>4</v>
      </c>
      <c r="O13" s="209">
        <f t="shared" si="38"/>
        <v>8</v>
      </c>
      <c r="P13" s="210" t="str">
        <f t="shared" si="39"/>
        <v>ALTA</v>
      </c>
      <c r="Q13" s="229" t="s">
        <v>485</v>
      </c>
      <c r="R13" s="208" t="str">
        <f>+'Anexo 2 - Controles (Corrup).'!E87</f>
        <v>Fuerte</v>
      </c>
      <c r="S13" s="203" t="s">
        <v>155</v>
      </c>
      <c r="T13" s="208" t="str">
        <f t="shared" si="51"/>
        <v>Fuerte</v>
      </c>
      <c r="U13" s="208">
        <f t="shared" si="52"/>
        <v>100</v>
      </c>
      <c r="V13" s="212" t="str">
        <f t="shared" si="40"/>
        <v>No</v>
      </c>
      <c r="W13" s="213">
        <v>1</v>
      </c>
      <c r="X13" s="208">
        <f t="shared" ref="X13:X26" si="53">IF(U13="","",AVERAGE(U13*W13))</f>
        <v>100</v>
      </c>
      <c r="Y13" s="208" t="str">
        <f t="shared" si="41"/>
        <v>Fuerte</v>
      </c>
      <c r="Z13" s="203" t="s">
        <v>163</v>
      </c>
      <c r="AA13" s="208">
        <f t="shared" si="42"/>
        <v>2</v>
      </c>
      <c r="AB13" s="203" t="s">
        <v>163</v>
      </c>
      <c r="AC13" s="209">
        <f t="shared" si="43"/>
        <v>2</v>
      </c>
      <c r="AD13" s="214">
        <f t="shared" si="44"/>
        <v>1</v>
      </c>
      <c r="AE13" s="215" t="str">
        <f t="shared" si="45"/>
        <v>Rara vez</v>
      </c>
      <c r="AF13" s="215">
        <f t="shared" si="46"/>
        <v>3</v>
      </c>
      <c r="AG13" s="215" t="str">
        <f t="shared" si="47"/>
        <v>Moderado</v>
      </c>
      <c r="AH13" s="212">
        <f t="shared" si="48"/>
        <v>3</v>
      </c>
      <c r="AI13" s="210" t="str">
        <f t="shared" si="49"/>
        <v>MODERADA</v>
      </c>
      <c r="AJ13" s="216" t="str">
        <f t="shared" si="50"/>
        <v>Reducir el Riesgo.</v>
      </c>
      <c r="AK13" s="233" t="s">
        <v>482</v>
      </c>
      <c r="AL13" s="256">
        <v>1</v>
      </c>
      <c r="AM13" s="225" t="s">
        <v>404</v>
      </c>
      <c r="AN13" s="226" t="s">
        <v>483</v>
      </c>
      <c r="AO13" s="218">
        <v>44562</v>
      </c>
      <c r="AP13" s="218">
        <v>44926</v>
      </c>
      <c r="AQ13" s="227" t="s">
        <v>484</v>
      </c>
      <c r="AR13" s="194">
        <v>44681</v>
      </c>
      <c r="AS13" s="195" t="s">
        <v>544</v>
      </c>
      <c r="AT13" s="196">
        <v>0.5</v>
      </c>
      <c r="AU13" s="197">
        <f t="shared" si="34"/>
        <v>0.5</v>
      </c>
      <c r="AV13" s="198" t="str">
        <f>IF(AT13="","",IF(AR13&lt;&gt;AP13,IF(AU13=0%,"SIN INICIAR",IF(AU13=100%,"TERMINADA",IF(AU13&gt;0%,"EN PROCESO",IF(AU13&lt;=0%,"INCUMPLIDA"))))))</f>
        <v>EN PROCESO</v>
      </c>
      <c r="AW13" s="700" t="s">
        <v>545</v>
      </c>
      <c r="AX13" s="196" t="s">
        <v>540</v>
      </c>
    </row>
    <row r="14" spans="1:50" ht="222" customHeight="1" x14ac:dyDescent="0.2">
      <c r="A14" s="260" t="s">
        <v>25</v>
      </c>
      <c r="B14" s="259" t="s">
        <v>43</v>
      </c>
      <c r="C14" s="231" t="s">
        <v>454</v>
      </c>
      <c r="D14" s="203" t="s">
        <v>27</v>
      </c>
      <c r="E14" s="203" t="s">
        <v>205</v>
      </c>
      <c r="F14" s="225" t="s">
        <v>422</v>
      </c>
      <c r="G14" s="220" t="s">
        <v>418</v>
      </c>
      <c r="H14" s="205" t="s">
        <v>27</v>
      </c>
      <c r="I14" s="202" t="s">
        <v>419</v>
      </c>
      <c r="J14" s="206" t="s">
        <v>420</v>
      </c>
      <c r="K14" s="207" t="s">
        <v>29</v>
      </c>
      <c r="L14" s="208">
        <f t="shared" si="36"/>
        <v>2</v>
      </c>
      <c r="M14" s="203" t="s">
        <v>41</v>
      </c>
      <c r="N14" s="208">
        <f t="shared" si="37"/>
        <v>4</v>
      </c>
      <c r="O14" s="209">
        <f t="shared" si="38"/>
        <v>8</v>
      </c>
      <c r="P14" s="210" t="str">
        <f t="shared" si="39"/>
        <v>ALTA</v>
      </c>
      <c r="Q14" s="234" t="s">
        <v>421</v>
      </c>
      <c r="R14" s="208" t="str">
        <f>+'Anexo 2 - Controles (Corrup).'!E104</f>
        <v>Fuerte</v>
      </c>
      <c r="S14" s="203" t="s">
        <v>155</v>
      </c>
      <c r="T14" s="208" t="str">
        <f t="shared" si="51"/>
        <v>Fuerte</v>
      </c>
      <c r="U14" s="208">
        <f t="shared" si="52"/>
        <v>100</v>
      </c>
      <c r="V14" s="212" t="str">
        <f t="shared" si="40"/>
        <v>No</v>
      </c>
      <c r="W14" s="213">
        <v>1</v>
      </c>
      <c r="X14" s="208">
        <f t="shared" si="53"/>
        <v>100</v>
      </c>
      <c r="Y14" s="208" t="str">
        <f t="shared" si="41"/>
        <v>Fuerte</v>
      </c>
      <c r="Z14" s="203" t="s">
        <v>163</v>
      </c>
      <c r="AA14" s="208">
        <f t="shared" si="42"/>
        <v>2</v>
      </c>
      <c r="AB14" s="203" t="s">
        <v>163</v>
      </c>
      <c r="AC14" s="209">
        <f t="shared" si="43"/>
        <v>2</v>
      </c>
      <c r="AD14" s="214">
        <f t="shared" si="44"/>
        <v>1</v>
      </c>
      <c r="AE14" s="215" t="str">
        <f t="shared" si="45"/>
        <v>Rara vez</v>
      </c>
      <c r="AF14" s="215">
        <f t="shared" si="46"/>
        <v>3</v>
      </c>
      <c r="AG14" s="215" t="str">
        <f t="shared" si="47"/>
        <v>Moderado</v>
      </c>
      <c r="AH14" s="212">
        <f t="shared" si="48"/>
        <v>3</v>
      </c>
      <c r="AI14" s="210" t="str">
        <f t="shared" si="49"/>
        <v>MODERADA</v>
      </c>
      <c r="AJ14" s="216" t="str">
        <f t="shared" si="50"/>
        <v>Reducir el Riesgo.</v>
      </c>
      <c r="AK14" s="235" t="s">
        <v>455</v>
      </c>
      <c r="AL14" s="257">
        <v>12</v>
      </c>
      <c r="AM14" s="204" t="s">
        <v>430</v>
      </c>
      <c r="AN14" s="205" t="s">
        <v>431</v>
      </c>
      <c r="AO14" s="218">
        <v>44562</v>
      </c>
      <c r="AP14" s="218">
        <v>44926</v>
      </c>
      <c r="AQ14" s="219" t="s">
        <v>432</v>
      </c>
      <c r="AR14" s="194">
        <v>44681</v>
      </c>
      <c r="AS14" s="195" t="s">
        <v>568</v>
      </c>
      <c r="AT14" s="196">
        <v>4</v>
      </c>
      <c r="AU14" s="197">
        <f t="shared" si="34"/>
        <v>0.33333333333333331</v>
      </c>
      <c r="AV14" s="198" t="str">
        <f t="shared" si="35"/>
        <v>EN PROCESO</v>
      </c>
      <c r="AW14" s="699" t="s">
        <v>569</v>
      </c>
      <c r="AX14" s="196" t="s">
        <v>567</v>
      </c>
    </row>
    <row r="15" spans="1:50" ht="155.25" customHeight="1" x14ac:dyDescent="0.2">
      <c r="A15" s="260" t="s">
        <v>32</v>
      </c>
      <c r="B15" s="259" t="s">
        <v>51</v>
      </c>
      <c r="C15" s="201" t="s">
        <v>199</v>
      </c>
      <c r="D15" s="203" t="s">
        <v>27</v>
      </c>
      <c r="E15" s="203" t="s">
        <v>206</v>
      </c>
      <c r="F15" s="221" t="s">
        <v>212</v>
      </c>
      <c r="G15" s="204" t="s">
        <v>286</v>
      </c>
      <c r="H15" s="205" t="s">
        <v>27</v>
      </c>
      <c r="I15" s="202" t="s">
        <v>215</v>
      </c>
      <c r="J15" s="206" t="s">
        <v>235</v>
      </c>
      <c r="K15" s="207" t="s">
        <v>22</v>
      </c>
      <c r="L15" s="208">
        <f t="shared" si="36"/>
        <v>1</v>
      </c>
      <c r="M15" s="203" t="s">
        <v>41</v>
      </c>
      <c r="N15" s="208">
        <f t="shared" si="37"/>
        <v>4</v>
      </c>
      <c r="O15" s="209">
        <f t="shared" si="38"/>
        <v>4</v>
      </c>
      <c r="P15" s="210" t="str">
        <f t="shared" si="39"/>
        <v>MODERADA</v>
      </c>
      <c r="Q15" s="211" t="s">
        <v>222</v>
      </c>
      <c r="R15" s="208" t="str">
        <f>+'Anexo 2 - Controles (Corrup).'!E121</f>
        <v>Fuerte</v>
      </c>
      <c r="S15" s="203" t="s">
        <v>155</v>
      </c>
      <c r="T15" s="208" t="str">
        <f t="shared" si="51"/>
        <v>Fuerte</v>
      </c>
      <c r="U15" s="208">
        <f t="shared" si="52"/>
        <v>100</v>
      </c>
      <c r="V15" s="212" t="str">
        <f t="shared" si="40"/>
        <v>No</v>
      </c>
      <c r="W15" s="213">
        <v>1</v>
      </c>
      <c r="X15" s="208">
        <f t="shared" si="53"/>
        <v>100</v>
      </c>
      <c r="Y15" s="208" t="str">
        <f t="shared" si="41"/>
        <v>Fuerte</v>
      </c>
      <c r="Z15" s="203" t="s">
        <v>163</v>
      </c>
      <c r="AA15" s="208">
        <f t="shared" si="42"/>
        <v>2</v>
      </c>
      <c r="AB15" s="203" t="s">
        <v>163</v>
      </c>
      <c r="AC15" s="209">
        <f t="shared" si="43"/>
        <v>2</v>
      </c>
      <c r="AD15" s="214">
        <f t="shared" si="44"/>
        <v>1</v>
      </c>
      <c r="AE15" s="215" t="str">
        <f t="shared" si="45"/>
        <v>Rara vez</v>
      </c>
      <c r="AF15" s="215">
        <f t="shared" si="46"/>
        <v>3</v>
      </c>
      <c r="AG15" s="215" t="str">
        <f t="shared" si="47"/>
        <v>Moderado</v>
      </c>
      <c r="AH15" s="212">
        <f t="shared" si="48"/>
        <v>3</v>
      </c>
      <c r="AI15" s="210" t="str">
        <f t="shared" si="49"/>
        <v>MODERADA</v>
      </c>
      <c r="AJ15" s="216" t="str">
        <f t="shared" si="50"/>
        <v>Reducir el Riesgo.</v>
      </c>
      <c r="AK15" s="217" t="s">
        <v>245</v>
      </c>
      <c r="AL15" s="254">
        <v>1</v>
      </c>
      <c r="AM15" s="204" t="s">
        <v>439</v>
      </c>
      <c r="AN15" s="205" t="s">
        <v>224</v>
      </c>
      <c r="AO15" s="236">
        <v>44562</v>
      </c>
      <c r="AP15" s="236">
        <v>44926</v>
      </c>
      <c r="AQ15" s="219" t="s">
        <v>440</v>
      </c>
      <c r="AR15" s="194">
        <v>44681</v>
      </c>
      <c r="AS15" s="195" t="s">
        <v>548</v>
      </c>
      <c r="AT15" s="196">
        <v>0</v>
      </c>
      <c r="AU15" s="197">
        <f t="shared" si="34"/>
        <v>0</v>
      </c>
      <c r="AV15" s="198" t="str">
        <f t="shared" si="35"/>
        <v>SIN INICIAR</v>
      </c>
      <c r="AW15" s="702" t="s">
        <v>573</v>
      </c>
      <c r="AX15" s="196" t="s">
        <v>549</v>
      </c>
    </row>
    <row r="16" spans="1:50" ht="93" customHeight="1" x14ac:dyDescent="0.2">
      <c r="A16" s="260" t="s">
        <v>32</v>
      </c>
      <c r="B16" s="259" t="s">
        <v>264</v>
      </c>
      <c r="C16" s="288" t="s">
        <v>196</v>
      </c>
      <c r="D16" s="203" t="s">
        <v>27</v>
      </c>
      <c r="E16" s="203" t="s">
        <v>283</v>
      </c>
      <c r="F16" s="410" t="s">
        <v>323</v>
      </c>
      <c r="G16" s="410" t="s">
        <v>287</v>
      </c>
      <c r="H16" s="226" t="s">
        <v>27</v>
      </c>
      <c r="I16" s="411" t="s">
        <v>324</v>
      </c>
      <c r="J16" s="385" t="s">
        <v>409</v>
      </c>
      <c r="K16" s="320" t="s">
        <v>35</v>
      </c>
      <c r="L16" s="313">
        <f t="shared" si="36"/>
        <v>3</v>
      </c>
      <c r="M16" s="314" t="s">
        <v>41</v>
      </c>
      <c r="N16" s="313">
        <f t="shared" si="37"/>
        <v>4</v>
      </c>
      <c r="O16" s="315">
        <f t="shared" si="38"/>
        <v>12</v>
      </c>
      <c r="P16" s="317" t="str">
        <f t="shared" si="39"/>
        <v>ALTA</v>
      </c>
      <c r="Q16" s="229" t="s">
        <v>486</v>
      </c>
      <c r="R16" s="223" t="str">
        <f>+'[3]Anexo 2 - Controles (Corrup).'!E20</f>
        <v>Fuerte</v>
      </c>
      <c r="S16" s="203" t="s">
        <v>155</v>
      </c>
      <c r="T16" s="223" t="str">
        <f t="shared" si="51"/>
        <v>Fuerte</v>
      </c>
      <c r="U16" s="223">
        <f t="shared" si="52"/>
        <v>100</v>
      </c>
      <c r="V16" s="237" t="str">
        <f t="shared" si="40"/>
        <v>No</v>
      </c>
      <c r="W16" s="238">
        <f>100%/3</f>
        <v>0.33333333333333331</v>
      </c>
      <c r="X16" s="384">
        <f>((U16*W16)+(U17*W17)+(U18*W18))</f>
        <v>83.333333333333314</v>
      </c>
      <c r="Y16" s="313" t="str">
        <f>IF(X16="","",IF(X16&lt;50,"Débil",IF(X16&lt;=99,"Moderado","Fuerte")))</f>
        <v>Moderado</v>
      </c>
      <c r="Z16" s="314" t="s">
        <v>163</v>
      </c>
      <c r="AA16" s="313">
        <f t="shared" si="42"/>
        <v>1</v>
      </c>
      <c r="AB16" s="314" t="s">
        <v>165</v>
      </c>
      <c r="AC16" s="315">
        <f t="shared" si="43"/>
        <v>0</v>
      </c>
      <c r="AD16" s="318">
        <f t="shared" si="44"/>
        <v>2</v>
      </c>
      <c r="AE16" s="313" t="str">
        <f t="shared" si="45"/>
        <v>Improbable</v>
      </c>
      <c r="AF16" s="313">
        <f t="shared" si="46"/>
        <v>4</v>
      </c>
      <c r="AG16" s="313" t="str">
        <f t="shared" si="47"/>
        <v>Mayor</v>
      </c>
      <c r="AH16" s="319">
        <f t="shared" si="48"/>
        <v>8</v>
      </c>
      <c r="AI16" s="317" t="str">
        <f t="shared" si="49"/>
        <v>ALTA</v>
      </c>
      <c r="AJ16" s="316" t="str">
        <f t="shared" si="50"/>
        <v>Reducir el Riesgo, Evitar, Compartir o Transferir.</v>
      </c>
      <c r="AK16" s="233" t="s">
        <v>487</v>
      </c>
      <c r="AL16" s="256">
        <v>1</v>
      </c>
      <c r="AM16" s="225" t="s">
        <v>410</v>
      </c>
      <c r="AN16" s="226" t="s">
        <v>225</v>
      </c>
      <c r="AO16" s="236">
        <v>44562</v>
      </c>
      <c r="AP16" s="239">
        <v>44926</v>
      </c>
      <c r="AQ16" s="227" t="s">
        <v>383</v>
      </c>
      <c r="AR16" s="194">
        <v>44681</v>
      </c>
      <c r="AS16" s="195" t="s">
        <v>557</v>
      </c>
      <c r="AT16" s="196">
        <v>0.5</v>
      </c>
      <c r="AU16" s="197">
        <f t="shared" si="34"/>
        <v>0.5</v>
      </c>
      <c r="AV16" s="198" t="str">
        <f t="shared" si="35"/>
        <v>EN PROCESO</v>
      </c>
      <c r="AW16" s="699" t="s">
        <v>556</v>
      </c>
      <c r="AX16" s="196" t="s">
        <v>555</v>
      </c>
    </row>
    <row r="17" spans="1:50" ht="82.5" customHeight="1" x14ac:dyDescent="0.2">
      <c r="A17" s="260" t="s">
        <v>32</v>
      </c>
      <c r="B17" s="259" t="s">
        <v>264</v>
      </c>
      <c r="C17" s="288"/>
      <c r="D17" s="203" t="s">
        <v>27</v>
      </c>
      <c r="E17" s="203" t="s">
        <v>283</v>
      </c>
      <c r="F17" s="410"/>
      <c r="G17" s="410"/>
      <c r="H17" s="226" t="s">
        <v>27</v>
      </c>
      <c r="I17" s="411"/>
      <c r="J17" s="385"/>
      <c r="K17" s="320"/>
      <c r="L17" s="313"/>
      <c r="M17" s="314"/>
      <c r="N17" s="313"/>
      <c r="O17" s="315"/>
      <c r="P17" s="317"/>
      <c r="Q17" s="229" t="s">
        <v>223</v>
      </c>
      <c r="R17" s="223" t="str">
        <f>+'[3]Anexo 2 - Controles (Corrup).'!K20</f>
        <v>Fuerte</v>
      </c>
      <c r="S17" s="203" t="s">
        <v>155</v>
      </c>
      <c r="T17" s="223" t="str">
        <f t="shared" si="51"/>
        <v>Fuerte</v>
      </c>
      <c r="U17" s="223">
        <f t="shared" si="52"/>
        <v>100</v>
      </c>
      <c r="V17" s="237" t="str">
        <f t="shared" si="40"/>
        <v>No</v>
      </c>
      <c r="W17" s="238">
        <f>100%/3</f>
        <v>0.33333333333333331</v>
      </c>
      <c r="X17" s="384"/>
      <c r="Y17" s="313"/>
      <c r="Z17" s="314"/>
      <c r="AA17" s="313"/>
      <c r="AB17" s="314"/>
      <c r="AC17" s="315"/>
      <c r="AD17" s="318"/>
      <c r="AE17" s="313"/>
      <c r="AF17" s="313"/>
      <c r="AG17" s="313"/>
      <c r="AH17" s="319"/>
      <c r="AI17" s="317"/>
      <c r="AJ17" s="316"/>
      <c r="AK17" s="233" t="s">
        <v>381</v>
      </c>
      <c r="AL17" s="256">
        <v>1</v>
      </c>
      <c r="AM17" s="225" t="s">
        <v>411</v>
      </c>
      <c r="AN17" s="226" t="s">
        <v>225</v>
      </c>
      <c r="AO17" s="236">
        <v>44562</v>
      </c>
      <c r="AP17" s="239">
        <v>44926</v>
      </c>
      <c r="AQ17" s="227" t="s">
        <v>383</v>
      </c>
      <c r="AR17" s="194">
        <v>44681</v>
      </c>
      <c r="AS17" s="195" t="s">
        <v>557</v>
      </c>
      <c r="AT17" s="196">
        <v>0.5</v>
      </c>
      <c r="AU17" s="197">
        <f t="shared" si="34"/>
        <v>0.5</v>
      </c>
      <c r="AV17" s="198" t="str">
        <f t="shared" si="35"/>
        <v>EN PROCESO</v>
      </c>
      <c r="AW17" s="699" t="s">
        <v>556</v>
      </c>
      <c r="AX17" s="196" t="s">
        <v>555</v>
      </c>
    </row>
    <row r="18" spans="1:50" ht="96" customHeight="1" x14ac:dyDescent="0.2">
      <c r="A18" s="260" t="s">
        <v>32</v>
      </c>
      <c r="B18" s="259" t="s">
        <v>264</v>
      </c>
      <c r="C18" s="288"/>
      <c r="D18" s="203" t="s">
        <v>27</v>
      </c>
      <c r="E18" s="203" t="s">
        <v>283</v>
      </c>
      <c r="F18" s="410"/>
      <c r="G18" s="410"/>
      <c r="H18" s="226" t="s">
        <v>27</v>
      </c>
      <c r="I18" s="411"/>
      <c r="J18" s="385"/>
      <c r="K18" s="320"/>
      <c r="L18" s="313"/>
      <c r="M18" s="314"/>
      <c r="N18" s="313"/>
      <c r="O18" s="315"/>
      <c r="P18" s="317"/>
      <c r="Q18" s="229" t="s">
        <v>325</v>
      </c>
      <c r="R18" s="223" t="str">
        <f>+'[3]Anexo 2 - Controles (Corrup).'!S20</f>
        <v>Moderado</v>
      </c>
      <c r="S18" s="203" t="s">
        <v>155</v>
      </c>
      <c r="T18" s="223" t="str">
        <f t="shared" si="51"/>
        <v>Moderado</v>
      </c>
      <c r="U18" s="223">
        <f t="shared" si="52"/>
        <v>50</v>
      </c>
      <c r="V18" s="237" t="str">
        <f t="shared" si="40"/>
        <v>Si</v>
      </c>
      <c r="W18" s="238">
        <f>100%/3</f>
        <v>0.33333333333333331</v>
      </c>
      <c r="X18" s="384"/>
      <c r="Y18" s="313"/>
      <c r="Z18" s="314"/>
      <c r="AA18" s="313"/>
      <c r="AB18" s="314"/>
      <c r="AC18" s="315"/>
      <c r="AD18" s="318"/>
      <c r="AE18" s="313"/>
      <c r="AF18" s="313"/>
      <c r="AG18" s="313"/>
      <c r="AH18" s="319"/>
      <c r="AI18" s="317"/>
      <c r="AJ18" s="316"/>
      <c r="AK18" s="233" t="s">
        <v>412</v>
      </c>
      <c r="AL18" s="256">
        <v>1</v>
      </c>
      <c r="AM18" s="225" t="s">
        <v>382</v>
      </c>
      <c r="AN18" s="226" t="s">
        <v>225</v>
      </c>
      <c r="AO18" s="236">
        <v>44562</v>
      </c>
      <c r="AP18" s="239">
        <v>44926</v>
      </c>
      <c r="AQ18" s="227" t="s">
        <v>413</v>
      </c>
      <c r="AR18" s="194">
        <v>44681</v>
      </c>
      <c r="AS18" s="195" t="s">
        <v>558</v>
      </c>
      <c r="AT18" s="196">
        <v>0.5</v>
      </c>
      <c r="AU18" s="197">
        <f t="shared" si="34"/>
        <v>0.5</v>
      </c>
      <c r="AV18" s="198" t="str">
        <f t="shared" si="35"/>
        <v>EN PROCESO</v>
      </c>
      <c r="AW18" s="699" t="s">
        <v>559</v>
      </c>
      <c r="AX18" s="196" t="s">
        <v>555</v>
      </c>
    </row>
    <row r="19" spans="1:50" ht="99.75" customHeight="1" x14ac:dyDescent="0.2">
      <c r="A19" s="260" t="s">
        <v>32</v>
      </c>
      <c r="B19" s="259" t="s">
        <v>246</v>
      </c>
      <c r="C19" s="292" t="s">
        <v>196</v>
      </c>
      <c r="D19" s="203" t="s">
        <v>27</v>
      </c>
      <c r="E19" s="203" t="s">
        <v>284</v>
      </c>
      <c r="F19" s="325" t="s">
        <v>211</v>
      </c>
      <c r="G19" s="325" t="s">
        <v>288</v>
      </c>
      <c r="H19" s="226" t="s">
        <v>27</v>
      </c>
      <c r="I19" s="327" t="s">
        <v>216</v>
      </c>
      <c r="J19" s="329" t="s">
        <v>219</v>
      </c>
      <c r="K19" s="298" t="s">
        <v>29</v>
      </c>
      <c r="L19" s="301">
        <f t="shared" ref="L19" si="54">IF(K19="Rara vez",1,IF(K19="Improbable",2,IF(K19="Posible",3,IF(K19="Probable",4,IF(K19="Casi seguro",5,"")))))</f>
        <v>2</v>
      </c>
      <c r="M19" s="304" t="s">
        <v>41</v>
      </c>
      <c r="N19" s="301">
        <f t="shared" ref="N19" si="55">IF(M19="Insignificante",1,IF(M19="Menor",2,IF(M19="Moderado",3,IF(M19="Mayor",4,IF(M19="Catastrófico",5,"")))))</f>
        <v>4</v>
      </c>
      <c r="O19" s="307">
        <f t="shared" ref="O19" si="56">IF(OR(L19="",N19=""),"",L19*N19)</f>
        <v>8</v>
      </c>
      <c r="P19" s="310" t="str">
        <f t="shared" ref="P19" si="57">IF(O19="","",IF(O19&lt;=2,"BAJA",IF(O19&lt;=6,"MODERADA",IF(O19&lt;=12,"ALTA","EXTREMA"))))</f>
        <v>ALTA</v>
      </c>
      <c r="Q19" s="229" t="s">
        <v>247</v>
      </c>
      <c r="R19" s="223" t="str">
        <f>+'[4]Anexo 2 - Controles (Corrup).'!E20</f>
        <v>Fuerte</v>
      </c>
      <c r="S19" s="203" t="s">
        <v>155</v>
      </c>
      <c r="T19" s="223" t="str">
        <f t="shared" si="51"/>
        <v>Fuerte</v>
      </c>
      <c r="U19" s="223">
        <f t="shared" si="52"/>
        <v>100</v>
      </c>
      <c r="V19" s="237" t="str">
        <f t="shared" si="40"/>
        <v>No</v>
      </c>
      <c r="W19" s="213">
        <v>0.4</v>
      </c>
      <c r="X19" s="301">
        <f>(U19*W19)+(U20*W20)</f>
        <v>100</v>
      </c>
      <c r="Y19" s="301" t="str">
        <f t="shared" ref="Y19" si="58">IF(X19="","",IF(X19&lt;50,"Débil",IF(X19&lt;=99,"Moderado","Fuerte")))</f>
        <v>Fuerte</v>
      </c>
      <c r="Z19" s="304" t="s">
        <v>163</v>
      </c>
      <c r="AA19" s="301">
        <f t="shared" ref="AA19" si="59">IF(Z19="","",IF(AND(Y19="Fuerte",Z19="Directamente"),2,IF(AND(Y19="Moderado",Z19="Directamente"),1,0)))</f>
        <v>2</v>
      </c>
      <c r="AB19" s="304" t="s">
        <v>165</v>
      </c>
      <c r="AC19" s="307">
        <f t="shared" ref="AC19" si="60">IF(AB19="","",IF(AND(Y19="Fuerte",AB19="Directamente"),2,IF(AND(Y19="Fuerte",AB19="indirectamente"),1,IF(AND(Y19="Fuerte",AB19="No disminuye"),0,IF(AND(Y19="Moderado",AB19="Directamente"),1,IF(AND(Y19="Moderado",AB19="indirectamente"),0,IF(AND(Y19="Moderado",AB19="No disminuye"),0,0)))))))</f>
        <v>1</v>
      </c>
      <c r="AD19" s="445">
        <f t="shared" ref="AD19" si="61">IF(AA19="","",IF((L19-AA19)&lt;=0,1,L19-AA19))</f>
        <v>1</v>
      </c>
      <c r="AE19" s="301" t="str">
        <f t="shared" ref="AE19" si="62">IF(AD19=1,"Rara vez",IF(AD19=2,"Improbable",IF(AD19=3,"Posible",IF(AD19=4,"Probable",IF(AD19=5,"Casi seguro","")))))</f>
        <v>Rara vez</v>
      </c>
      <c r="AF19" s="301">
        <f t="shared" ref="AF19" si="63">IF(AC19="","",IF(AND(D19="Corrupción",(N19-AC19)&lt;=3),3,IF((N19-AC19)&lt;=1,1,N19-AC19)))</f>
        <v>3</v>
      </c>
      <c r="AG19" s="301" t="str">
        <f t="shared" ref="AG19" si="64">IF(AF19=1,"Insignificante",IF(AF19=2,"Menor",IF(AF19=3,"Moderado",IF(AF19=4,"Mayor",IF(AF19=5,"Catastrófico","")))))</f>
        <v>Moderado</v>
      </c>
      <c r="AH19" s="307">
        <f t="shared" ref="AH19" si="65">IF(OR(AD19="",AF19=""),"",AD19*AF19)</f>
        <v>3</v>
      </c>
      <c r="AI19" s="310" t="str">
        <f t="shared" ref="AI19" si="66">IF(AH19="","",IF(AH19&lt;=2,"BAJA",IF(AH19&lt;=6,"MODERADA",IF(AH19&lt;=12,"ALTA","EXTREMA"))))</f>
        <v>MODERADA</v>
      </c>
      <c r="AJ19" s="321" t="str">
        <f t="shared" ref="AJ19" si="67">IF(AI19="","",IF(AI19="Baja","Asumir el Riesgo.",IF(AI19="Moderada","Reducir el Riesgo.",IF(AI19="Alta","Reducir el Riesgo, Evitar, Compartir o Transferir.",IF(AI19="Extrema","Reducir el Riesgo, Evitar o Compartir (Se requiere acción inmediata).","")))))</f>
        <v>Reducir el Riesgo.</v>
      </c>
      <c r="AK19" s="233" t="s">
        <v>384</v>
      </c>
      <c r="AL19" s="256">
        <v>1</v>
      </c>
      <c r="AM19" s="225" t="s">
        <v>386</v>
      </c>
      <c r="AN19" s="226" t="s">
        <v>226</v>
      </c>
      <c r="AO19" s="226" t="s">
        <v>527</v>
      </c>
      <c r="AP19" s="240">
        <v>44957</v>
      </c>
      <c r="AQ19" s="227" t="s">
        <v>387</v>
      </c>
      <c r="AR19" s="194">
        <v>44681</v>
      </c>
      <c r="AS19" s="195" t="s">
        <v>560</v>
      </c>
      <c r="AT19" s="196">
        <v>0.5</v>
      </c>
      <c r="AU19" s="197">
        <f t="shared" si="34"/>
        <v>0.5</v>
      </c>
      <c r="AV19" s="198" t="str">
        <f t="shared" si="35"/>
        <v>EN PROCESO</v>
      </c>
      <c r="AW19" s="699" t="s">
        <v>561</v>
      </c>
      <c r="AX19" s="196" t="s">
        <v>555</v>
      </c>
    </row>
    <row r="20" spans="1:50" ht="120" customHeight="1" x14ac:dyDescent="0.2">
      <c r="A20" s="260" t="s">
        <v>32</v>
      </c>
      <c r="B20" s="259" t="s">
        <v>246</v>
      </c>
      <c r="C20" s="294"/>
      <c r="D20" s="203" t="s">
        <v>27</v>
      </c>
      <c r="E20" s="203" t="s">
        <v>284</v>
      </c>
      <c r="F20" s="326"/>
      <c r="G20" s="326"/>
      <c r="H20" s="226" t="s">
        <v>27</v>
      </c>
      <c r="I20" s="328"/>
      <c r="J20" s="330"/>
      <c r="K20" s="300"/>
      <c r="L20" s="303"/>
      <c r="M20" s="306"/>
      <c r="N20" s="303"/>
      <c r="O20" s="309"/>
      <c r="P20" s="312"/>
      <c r="Q20" s="229" t="s">
        <v>248</v>
      </c>
      <c r="R20" s="223" t="str">
        <f>+'[4]Anexo 2 - Controles (Corrup).'!K20</f>
        <v>Fuerte</v>
      </c>
      <c r="S20" s="203" t="s">
        <v>155</v>
      </c>
      <c r="T20" s="223" t="str">
        <f t="shared" si="51"/>
        <v>Fuerte</v>
      </c>
      <c r="U20" s="223">
        <f t="shared" si="52"/>
        <v>100</v>
      </c>
      <c r="V20" s="237" t="str">
        <f t="shared" si="40"/>
        <v>No</v>
      </c>
      <c r="W20" s="213">
        <v>0.6</v>
      </c>
      <c r="X20" s="303"/>
      <c r="Y20" s="303"/>
      <c r="Z20" s="306"/>
      <c r="AA20" s="303"/>
      <c r="AB20" s="306"/>
      <c r="AC20" s="309"/>
      <c r="AD20" s="446"/>
      <c r="AE20" s="303"/>
      <c r="AF20" s="303"/>
      <c r="AG20" s="303"/>
      <c r="AH20" s="309"/>
      <c r="AI20" s="312"/>
      <c r="AJ20" s="322"/>
      <c r="AK20" s="233" t="s">
        <v>385</v>
      </c>
      <c r="AL20" s="256">
        <v>1</v>
      </c>
      <c r="AM20" s="225" t="s">
        <v>415</v>
      </c>
      <c r="AN20" s="226" t="s">
        <v>226</v>
      </c>
      <c r="AO20" s="226" t="s">
        <v>527</v>
      </c>
      <c r="AP20" s="240">
        <v>44957</v>
      </c>
      <c r="AQ20" s="227" t="s">
        <v>416</v>
      </c>
      <c r="AR20" s="194">
        <v>44681</v>
      </c>
      <c r="AS20" s="261" t="s">
        <v>562</v>
      </c>
      <c r="AT20" s="196">
        <v>0.5</v>
      </c>
      <c r="AU20" s="197">
        <f t="shared" si="34"/>
        <v>0.5</v>
      </c>
      <c r="AV20" s="198" t="str">
        <f t="shared" si="35"/>
        <v>EN PROCESO</v>
      </c>
      <c r="AW20" s="699" t="s">
        <v>563</v>
      </c>
      <c r="AX20" s="196" t="s">
        <v>555</v>
      </c>
    </row>
    <row r="21" spans="1:50" ht="112.2" customHeight="1" x14ac:dyDescent="0.2">
      <c r="A21" s="260" t="s">
        <v>32</v>
      </c>
      <c r="B21" s="259" t="s">
        <v>269</v>
      </c>
      <c r="C21" s="201" t="s">
        <v>196</v>
      </c>
      <c r="D21" s="203" t="s">
        <v>27</v>
      </c>
      <c r="E21" s="203" t="s">
        <v>285</v>
      </c>
      <c r="F21" s="323" t="s">
        <v>213</v>
      </c>
      <c r="G21" s="323" t="s">
        <v>347</v>
      </c>
      <c r="H21" s="241" t="s">
        <v>27</v>
      </c>
      <c r="I21" s="334" t="s">
        <v>348</v>
      </c>
      <c r="J21" s="332" t="s">
        <v>220</v>
      </c>
      <c r="K21" s="320" t="s">
        <v>35</v>
      </c>
      <c r="L21" s="313">
        <f t="shared" ref="L21" si="68">IF(K21="Rara vez",1,IF(K21="Improbable",2,IF(K21="Posible",3,IF(K21="Probable",4,IF(K21="Casi seguro",5,"")))))</f>
        <v>3</v>
      </c>
      <c r="M21" s="314" t="s">
        <v>41</v>
      </c>
      <c r="N21" s="313">
        <f t="shared" ref="N21" si="69">IF(M21="Insignificante",1,IF(M21="Menor",2,IF(M21="Moderado",3,IF(M21="Mayor",4,IF(M21="Catastrófico",5,"")))))</f>
        <v>4</v>
      </c>
      <c r="O21" s="315">
        <f t="shared" ref="O21" si="70">IF(OR(L21="",N21=""),"",L21*N21)</f>
        <v>12</v>
      </c>
      <c r="P21" s="317" t="str">
        <f t="shared" ref="P21" si="71">IF(O21="","",IF(O21&lt;=2,"BAJA",IF(O21&lt;=6,"MODERADA",IF(O21&lt;=12,"ALTA","EXTREMA"))))</f>
        <v>ALTA</v>
      </c>
      <c r="Q21" s="242" t="s">
        <v>488</v>
      </c>
      <c r="R21" s="223" t="str">
        <f>+'[5]Anexo 2 - Controles (Corrup).'!E20</f>
        <v>Moderado</v>
      </c>
      <c r="S21" s="203" t="s">
        <v>155</v>
      </c>
      <c r="T21" s="223" t="str">
        <f t="shared" si="51"/>
        <v>Moderado</v>
      </c>
      <c r="U21" s="223">
        <f t="shared" si="52"/>
        <v>50</v>
      </c>
      <c r="V21" s="237" t="str">
        <f t="shared" si="40"/>
        <v>Si</v>
      </c>
      <c r="W21" s="213">
        <v>0.5</v>
      </c>
      <c r="X21" s="331">
        <f>(U21*W21)+(U22*W22)</f>
        <v>75</v>
      </c>
      <c r="Y21" s="313" t="str">
        <f>IF(X21="","",IF(X21&lt;50,"Débil",IF(X21&lt;=99,"Moderado","Fuerte")))</f>
        <v>Moderado</v>
      </c>
      <c r="Z21" s="314" t="s">
        <v>163</v>
      </c>
      <c r="AA21" s="313">
        <f t="shared" ref="AA21" si="72">IF(Z21="","",IF(AND(Y21="Fuerte",Z21="Directamente"),2,IF(AND(Y21="Moderado",Z21="Directamente"),1,0)))</f>
        <v>1</v>
      </c>
      <c r="AB21" s="314" t="s">
        <v>163</v>
      </c>
      <c r="AC21" s="315">
        <f t="shared" ref="AC21" si="73">IF(AB21="","",IF(AND(Y21="Fuerte",AB21="Directamente"),2,IF(AND(Y21="Fuerte",AB21="indirectamente"),1,IF(AND(Y21="Fuerte",AB21="No disminuye"),0,IF(AND(Y21="Moderado",AB21="Directamente"),1,IF(AND(Y21="Moderado",AB21="indirectamente"),0,IF(AND(Y21="Moderado",AB21="No disminuye"),0,0)))))))</f>
        <v>1</v>
      </c>
      <c r="AD21" s="318">
        <f t="shared" ref="AD21" si="74">IF(AA21="","",IF((L21-AA21)&lt;=0,1,L21-AA21))</f>
        <v>2</v>
      </c>
      <c r="AE21" s="313" t="str">
        <f t="shared" ref="AE21" si="75">IF(AD21=1,"Rara vez",IF(AD21=2,"Improbable",IF(AD21=3,"Posible",IF(AD21=4,"Probable",IF(AD21=5,"Casi seguro","")))))</f>
        <v>Improbable</v>
      </c>
      <c r="AF21" s="313">
        <f t="shared" ref="AF21" si="76">IF(AC21="","",IF(AND(D21="Corrupción",(N21-AC21)&lt;=3),3,IF((N21-AC21)&lt;=1,1,N21-AC21)))</f>
        <v>3</v>
      </c>
      <c r="AG21" s="313" t="str">
        <f t="shared" ref="AG21" si="77">IF(AF21=1,"Insignificante",IF(AF21=2,"Menor",IF(AF21=3,"Moderado",IF(AF21=4,"Mayor",IF(AF21=5,"Catastrófico","")))))</f>
        <v>Moderado</v>
      </c>
      <c r="AH21" s="319">
        <f t="shared" ref="AH21" si="78">IF(OR(AD21="",AF21=""),"",AD21*AF21)</f>
        <v>6</v>
      </c>
      <c r="AI21" s="317" t="str">
        <f t="shared" ref="AI21" si="79">IF(AH21="","",IF(AH21&lt;=2,"BAJA",IF(AH21&lt;=6,"MODERADA",IF(AH21&lt;=12,"ALTA","EXTREMA"))))</f>
        <v>MODERADA</v>
      </c>
      <c r="AJ21" s="316" t="str">
        <f t="shared" ref="AJ21" si="80">IF(AI21="","",IF(AI21="Baja","Asumir el Riesgo.",IF(AI21="Moderada","Reducir el Riesgo.",IF(AI21="Alta","Reducir el Riesgo, Evitar, Compartir o Transferir.",IF(AI21="Extrema","Reducir el Riesgo, Evitar o Compartir (Se requiere acción inmediata).","")))))</f>
        <v>Reducir el Riesgo.</v>
      </c>
      <c r="AK21" s="280" t="s">
        <v>489</v>
      </c>
      <c r="AL21" s="284">
        <v>3</v>
      </c>
      <c r="AM21" s="282" t="s">
        <v>490</v>
      </c>
      <c r="AN21" s="284" t="s">
        <v>276</v>
      </c>
      <c r="AO21" s="278">
        <v>44562</v>
      </c>
      <c r="AP21" s="278">
        <v>44926</v>
      </c>
      <c r="AQ21" s="286" t="s">
        <v>388</v>
      </c>
      <c r="AR21" s="449">
        <v>44681</v>
      </c>
      <c r="AS21" s="451" t="s">
        <v>547</v>
      </c>
      <c r="AT21" s="453">
        <v>0.3</v>
      </c>
      <c r="AU21" s="455">
        <f t="shared" si="34"/>
        <v>9.9999999999999992E-2</v>
      </c>
      <c r="AV21" s="457" t="str">
        <f t="shared" si="35"/>
        <v>EN PROCESO</v>
      </c>
      <c r="AW21" s="703" t="s">
        <v>574</v>
      </c>
      <c r="AX21" s="453" t="s">
        <v>540</v>
      </c>
    </row>
    <row r="22" spans="1:50" ht="61.2" x14ac:dyDescent="0.2">
      <c r="A22" s="260" t="s">
        <v>32</v>
      </c>
      <c r="B22" s="259" t="s">
        <v>269</v>
      </c>
      <c r="C22" s="201" t="s">
        <v>196</v>
      </c>
      <c r="D22" s="203" t="s">
        <v>27</v>
      </c>
      <c r="E22" s="203" t="s">
        <v>285</v>
      </c>
      <c r="F22" s="324"/>
      <c r="G22" s="324"/>
      <c r="H22" s="241" t="s">
        <v>27</v>
      </c>
      <c r="I22" s="335"/>
      <c r="J22" s="333"/>
      <c r="K22" s="320"/>
      <c r="L22" s="313"/>
      <c r="M22" s="314"/>
      <c r="N22" s="313"/>
      <c r="O22" s="315"/>
      <c r="P22" s="317"/>
      <c r="Q22" s="242" t="s">
        <v>491</v>
      </c>
      <c r="R22" s="223" t="str">
        <f>+'[5]Anexo 2 - Controles (Corrup).'!K20</f>
        <v>Fuerte</v>
      </c>
      <c r="S22" s="203" t="s">
        <v>155</v>
      </c>
      <c r="T22" s="223" t="str">
        <f t="shared" si="51"/>
        <v>Fuerte</v>
      </c>
      <c r="U22" s="223">
        <f t="shared" si="52"/>
        <v>100</v>
      </c>
      <c r="V22" s="237" t="str">
        <f t="shared" si="40"/>
        <v>No</v>
      </c>
      <c r="W22" s="213">
        <v>0.5</v>
      </c>
      <c r="X22" s="331"/>
      <c r="Y22" s="313"/>
      <c r="Z22" s="314"/>
      <c r="AA22" s="313"/>
      <c r="AB22" s="314"/>
      <c r="AC22" s="315"/>
      <c r="AD22" s="318"/>
      <c r="AE22" s="313"/>
      <c r="AF22" s="313"/>
      <c r="AG22" s="313"/>
      <c r="AH22" s="319"/>
      <c r="AI22" s="317"/>
      <c r="AJ22" s="316"/>
      <c r="AK22" s="281"/>
      <c r="AL22" s="285"/>
      <c r="AM22" s="283"/>
      <c r="AN22" s="285"/>
      <c r="AO22" s="279"/>
      <c r="AP22" s="279"/>
      <c r="AQ22" s="287"/>
      <c r="AR22" s="450"/>
      <c r="AS22" s="452"/>
      <c r="AT22" s="454"/>
      <c r="AU22" s="456"/>
      <c r="AV22" s="458"/>
      <c r="AW22" s="704"/>
      <c r="AX22" s="454"/>
    </row>
    <row r="23" spans="1:50" ht="234.75" customHeight="1" x14ac:dyDescent="0.2">
      <c r="A23" s="260" t="s">
        <v>32</v>
      </c>
      <c r="B23" s="259" t="s">
        <v>49</v>
      </c>
      <c r="C23" s="201" t="s">
        <v>197</v>
      </c>
      <c r="D23" s="203" t="s">
        <v>27</v>
      </c>
      <c r="E23" s="203" t="s">
        <v>351</v>
      </c>
      <c r="F23" s="221" t="s">
        <v>256</v>
      </c>
      <c r="G23" s="221" t="s">
        <v>256</v>
      </c>
      <c r="H23" s="203" t="s">
        <v>27</v>
      </c>
      <c r="I23" s="201" t="s">
        <v>257</v>
      </c>
      <c r="J23" s="222" t="s">
        <v>258</v>
      </c>
      <c r="K23" s="207" t="s">
        <v>29</v>
      </c>
      <c r="L23" s="208">
        <f t="shared" si="36"/>
        <v>2</v>
      </c>
      <c r="M23" s="203" t="s">
        <v>46</v>
      </c>
      <c r="N23" s="208">
        <f t="shared" si="37"/>
        <v>5</v>
      </c>
      <c r="O23" s="209">
        <f t="shared" si="38"/>
        <v>10</v>
      </c>
      <c r="P23" s="210" t="str">
        <f t="shared" si="39"/>
        <v>ALTA</v>
      </c>
      <c r="Q23" s="200" t="s">
        <v>408</v>
      </c>
      <c r="R23" s="208" t="str">
        <f>+'Anexo 2 - Controles (Corrup).'!E189</f>
        <v>Moderado</v>
      </c>
      <c r="S23" s="203" t="s">
        <v>155</v>
      </c>
      <c r="T23" s="208" t="str">
        <f t="shared" si="51"/>
        <v>Moderado</v>
      </c>
      <c r="U23" s="208">
        <f t="shared" si="52"/>
        <v>50</v>
      </c>
      <c r="V23" s="212" t="str">
        <f t="shared" si="40"/>
        <v>Si</v>
      </c>
      <c r="W23" s="213">
        <v>1</v>
      </c>
      <c r="X23" s="208">
        <f t="shared" si="53"/>
        <v>50</v>
      </c>
      <c r="Y23" s="208" t="str">
        <f t="shared" si="41"/>
        <v>Moderado</v>
      </c>
      <c r="Z23" s="203" t="s">
        <v>163</v>
      </c>
      <c r="AA23" s="208">
        <f t="shared" si="42"/>
        <v>1</v>
      </c>
      <c r="AB23" s="203" t="s">
        <v>165</v>
      </c>
      <c r="AC23" s="209">
        <f t="shared" si="43"/>
        <v>0</v>
      </c>
      <c r="AD23" s="214">
        <f t="shared" si="44"/>
        <v>1</v>
      </c>
      <c r="AE23" s="215" t="str">
        <f t="shared" si="45"/>
        <v>Rara vez</v>
      </c>
      <c r="AF23" s="215">
        <f t="shared" si="46"/>
        <v>5</v>
      </c>
      <c r="AG23" s="215" t="str">
        <f t="shared" si="47"/>
        <v>Catastrófico</v>
      </c>
      <c r="AH23" s="212">
        <f t="shared" si="48"/>
        <v>5</v>
      </c>
      <c r="AI23" s="210" t="str">
        <f t="shared" si="49"/>
        <v>MODERADA</v>
      </c>
      <c r="AJ23" s="216" t="str">
        <f t="shared" si="50"/>
        <v>Reducir el Riesgo.</v>
      </c>
      <c r="AK23" s="243" t="s">
        <v>537</v>
      </c>
      <c r="AL23" s="258">
        <v>2</v>
      </c>
      <c r="AM23" s="221" t="s">
        <v>389</v>
      </c>
      <c r="AN23" s="203" t="s">
        <v>227</v>
      </c>
      <c r="AO23" s="236">
        <v>44562</v>
      </c>
      <c r="AP23" s="239">
        <v>44926</v>
      </c>
      <c r="AQ23" s="230" t="s">
        <v>390</v>
      </c>
      <c r="AR23" s="194">
        <v>44681</v>
      </c>
      <c r="AS23" s="195" t="s">
        <v>551</v>
      </c>
      <c r="AT23" s="196">
        <v>0.5</v>
      </c>
      <c r="AU23" s="197">
        <f t="shared" si="34"/>
        <v>0.25</v>
      </c>
      <c r="AV23" s="198" t="str">
        <f t="shared" si="35"/>
        <v>EN PROCESO</v>
      </c>
      <c r="AW23" s="705" t="s">
        <v>550</v>
      </c>
      <c r="AX23" s="196" t="s">
        <v>549</v>
      </c>
    </row>
    <row r="24" spans="1:50" ht="152.25" customHeight="1" x14ac:dyDescent="0.2">
      <c r="A24" s="260" t="s">
        <v>32</v>
      </c>
      <c r="B24" s="259" t="s">
        <v>48</v>
      </c>
      <c r="C24" s="201" t="s">
        <v>200</v>
      </c>
      <c r="D24" s="203" t="s">
        <v>27</v>
      </c>
      <c r="E24" s="203" t="s">
        <v>207</v>
      </c>
      <c r="F24" s="221" t="s">
        <v>477</v>
      </c>
      <c r="G24" s="221" t="s">
        <v>464</v>
      </c>
      <c r="H24" s="203" t="s">
        <v>27</v>
      </c>
      <c r="I24" s="201" t="s">
        <v>465</v>
      </c>
      <c r="J24" s="222" t="s">
        <v>466</v>
      </c>
      <c r="K24" s="207" t="s">
        <v>22</v>
      </c>
      <c r="L24" s="223">
        <f t="shared" si="36"/>
        <v>1</v>
      </c>
      <c r="M24" s="203" t="s">
        <v>41</v>
      </c>
      <c r="N24" s="223">
        <f t="shared" si="37"/>
        <v>4</v>
      </c>
      <c r="O24" s="244">
        <f t="shared" si="38"/>
        <v>4</v>
      </c>
      <c r="P24" s="245" t="str">
        <f t="shared" si="39"/>
        <v>MODERADA</v>
      </c>
      <c r="Q24" s="200" t="s">
        <v>277</v>
      </c>
      <c r="R24" s="223" t="str">
        <f>+'[6]Anexo 2 - Controles (Corrup).'!E206</f>
        <v>Fuerte</v>
      </c>
      <c r="S24" s="203" t="s">
        <v>155</v>
      </c>
      <c r="T24" s="223" t="str">
        <f t="shared" si="51"/>
        <v>Fuerte</v>
      </c>
      <c r="U24" s="223">
        <f t="shared" si="52"/>
        <v>100</v>
      </c>
      <c r="V24" s="237" t="str">
        <f t="shared" si="40"/>
        <v>No</v>
      </c>
      <c r="W24" s="213">
        <v>1</v>
      </c>
      <c r="X24" s="223">
        <f t="shared" si="53"/>
        <v>100</v>
      </c>
      <c r="Y24" s="223" t="str">
        <f t="shared" si="41"/>
        <v>Fuerte</v>
      </c>
      <c r="Z24" s="203" t="s">
        <v>163</v>
      </c>
      <c r="AA24" s="223">
        <f t="shared" si="42"/>
        <v>2</v>
      </c>
      <c r="AB24" s="203" t="s">
        <v>163</v>
      </c>
      <c r="AC24" s="244">
        <f t="shared" si="43"/>
        <v>2</v>
      </c>
      <c r="AD24" s="246">
        <f t="shared" si="44"/>
        <v>1</v>
      </c>
      <c r="AE24" s="223" t="str">
        <f t="shared" si="45"/>
        <v>Rara vez</v>
      </c>
      <c r="AF24" s="223">
        <f t="shared" si="46"/>
        <v>3</v>
      </c>
      <c r="AG24" s="223" t="str">
        <f t="shared" si="47"/>
        <v>Moderado</v>
      </c>
      <c r="AH24" s="237">
        <f t="shared" si="48"/>
        <v>3</v>
      </c>
      <c r="AI24" s="245" t="str">
        <f t="shared" si="49"/>
        <v>MODERADA</v>
      </c>
      <c r="AJ24" s="247" t="str">
        <f t="shared" si="50"/>
        <v>Reducir el Riesgo.</v>
      </c>
      <c r="AK24" s="243" t="s">
        <v>467</v>
      </c>
      <c r="AL24" s="258">
        <v>1</v>
      </c>
      <c r="AM24" s="221" t="s">
        <v>468</v>
      </c>
      <c r="AN24" s="203" t="s">
        <v>445</v>
      </c>
      <c r="AO24" s="236">
        <v>44562</v>
      </c>
      <c r="AP24" s="239">
        <v>44926</v>
      </c>
      <c r="AQ24" s="230" t="s">
        <v>469</v>
      </c>
      <c r="AR24" s="194">
        <v>44681</v>
      </c>
      <c r="AS24" s="195" t="s">
        <v>570</v>
      </c>
      <c r="AT24" s="196">
        <v>0.3</v>
      </c>
      <c r="AU24" s="197">
        <f t="shared" si="34"/>
        <v>0.3</v>
      </c>
      <c r="AV24" s="198" t="str">
        <f t="shared" si="35"/>
        <v>EN PROCESO</v>
      </c>
      <c r="AW24" s="699" t="s">
        <v>571</v>
      </c>
      <c r="AX24" s="196" t="s">
        <v>567</v>
      </c>
    </row>
    <row r="25" spans="1:50" ht="148.5" customHeight="1" x14ac:dyDescent="0.2">
      <c r="A25" s="260" t="s">
        <v>32</v>
      </c>
      <c r="B25" s="259" t="s">
        <v>48</v>
      </c>
      <c r="C25" s="201" t="s">
        <v>200</v>
      </c>
      <c r="D25" s="203" t="s">
        <v>27</v>
      </c>
      <c r="E25" s="203" t="s">
        <v>208</v>
      </c>
      <c r="F25" s="221" t="s">
        <v>470</v>
      </c>
      <c r="G25" s="221" t="s">
        <v>471</v>
      </c>
      <c r="H25" s="203" t="s">
        <v>27</v>
      </c>
      <c r="I25" s="201" t="s">
        <v>472</v>
      </c>
      <c r="J25" s="222" t="s">
        <v>444</v>
      </c>
      <c r="K25" s="207" t="s">
        <v>22</v>
      </c>
      <c r="L25" s="223">
        <f t="shared" si="36"/>
        <v>1</v>
      </c>
      <c r="M25" s="203" t="s">
        <v>46</v>
      </c>
      <c r="N25" s="223">
        <f t="shared" si="37"/>
        <v>5</v>
      </c>
      <c r="O25" s="244">
        <f t="shared" si="38"/>
        <v>5</v>
      </c>
      <c r="P25" s="245" t="str">
        <f t="shared" si="39"/>
        <v>MODERADA</v>
      </c>
      <c r="Q25" s="200" t="s">
        <v>473</v>
      </c>
      <c r="R25" s="223" t="str">
        <f>+'[6]Anexo 2 - Controles (Corrup).'!E223</f>
        <v>Fuerte</v>
      </c>
      <c r="S25" s="203" t="s">
        <v>155</v>
      </c>
      <c r="T25" s="223" t="str">
        <f t="shared" si="51"/>
        <v>Fuerte</v>
      </c>
      <c r="U25" s="223">
        <f t="shared" si="52"/>
        <v>100</v>
      </c>
      <c r="V25" s="237" t="str">
        <f t="shared" si="40"/>
        <v>No</v>
      </c>
      <c r="W25" s="213">
        <v>1</v>
      </c>
      <c r="X25" s="223">
        <f t="shared" si="53"/>
        <v>100</v>
      </c>
      <c r="Y25" s="223" t="str">
        <f t="shared" si="41"/>
        <v>Fuerte</v>
      </c>
      <c r="Z25" s="203" t="s">
        <v>163</v>
      </c>
      <c r="AA25" s="223">
        <f t="shared" si="42"/>
        <v>2</v>
      </c>
      <c r="AB25" s="203" t="s">
        <v>163</v>
      </c>
      <c r="AC25" s="244">
        <f t="shared" si="43"/>
        <v>2</v>
      </c>
      <c r="AD25" s="246">
        <f t="shared" si="44"/>
        <v>1</v>
      </c>
      <c r="AE25" s="223" t="str">
        <f t="shared" si="45"/>
        <v>Rara vez</v>
      </c>
      <c r="AF25" s="223">
        <f t="shared" si="46"/>
        <v>3</v>
      </c>
      <c r="AG25" s="223" t="str">
        <f t="shared" si="47"/>
        <v>Moderado</v>
      </c>
      <c r="AH25" s="237">
        <f t="shared" si="48"/>
        <v>3</v>
      </c>
      <c r="AI25" s="245" t="str">
        <f t="shared" si="49"/>
        <v>MODERADA</v>
      </c>
      <c r="AJ25" s="247" t="str">
        <f t="shared" si="50"/>
        <v>Reducir el Riesgo.</v>
      </c>
      <c r="AK25" s="243" t="s">
        <v>474</v>
      </c>
      <c r="AL25" s="258">
        <v>2</v>
      </c>
      <c r="AM25" s="221" t="s">
        <v>475</v>
      </c>
      <c r="AN25" s="203" t="s">
        <v>229</v>
      </c>
      <c r="AO25" s="236">
        <v>44562</v>
      </c>
      <c r="AP25" s="239">
        <v>44926</v>
      </c>
      <c r="AQ25" s="230" t="s">
        <v>476</v>
      </c>
      <c r="AR25" s="194">
        <v>44681</v>
      </c>
      <c r="AS25" s="195" t="s">
        <v>539</v>
      </c>
      <c r="AT25" s="196">
        <v>0</v>
      </c>
      <c r="AU25" s="197">
        <f t="shared" si="34"/>
        <v>0</v>
      </c>
      <c r="AV25" s="198" t="str">
        <f t="shared" si="35"/>
        <v>SIN INICIAR</v>
      </c>
      <c r="AW25" s="702" t="s">
        <v>575</v>
      </c>
      <c r="AX25" s="196" t="s">
        <v>567</v>
      </c>
    </row>
    <row r="26" spans="1:50" ht="205.5" customHeight="1" x14ac:dyDescent="0.2">
      <c r="A26" s="260" t="s">
        <v>32</v>
      </c>
      <c r="B26" s="259" t="s">
        <v>289</v>
      </c>
      <c r="C26" s="201" t="s">
        <v>198</v>
      </c>
      <c r="D26" s="203" t="s">
        <v>27</v>
      </c>
      <c r="E26" s="203" t="s">
        <v>209</v>
      </c>
      <c r="F26" s="221" t="s">
        <v>214</v>
      </c>
      <c r="G26" s="221" t="s">
        <v>231</v>
      </c>
      <c r="H26" s="203" t="s">
        <v>27</v>
      </c>
      <c r="I26" s="201" t="s">
        <v>217</v>
      </c>
      <c r="J26" s="222" t="s">
        <v>352</v>
      </c>
      <c r="K26" s="207" t="s">
        <v>29</v>
      </c>
      <c r="L26" s="223">
        <f t="shared" si="36"/>
        <v>2</v>
      </c>
      <c r="M26" s="203" t="s">
        <v>46</v>
      </c>
      <c r="N26" s="223">
        <f t="shared" si="37"/>
        <v>5</v>
      </c>
      <c r="O26" s="244">
        <f t="shared" si="38"/>
        <v>10</v>
      </c>
      <c r="P26" s="245" t="str">
        <f t="shared" si="39"/>
        <v>ALTA</v>
      </c>
      <c r="Q26" s="200" t="s">
        <v>478</v>
      </c>
      <c r="R26" s="223" t="str">
        <f>+'[7]Anexo 2 - Controles (Corrup).'!E240</f>
        <v>Moderado</v>
      </c>
      <c r="S26" s="203" t="s">
        <v>155</v>
      </c>
      <c r="T26" s="223" t="str">
        <f t="shared" si="51"/>
        <v>Moderado</v>
      </c>
      <c r="U26" s="223">
        <f t="shared" si="52"/>
        <v>50</v>
      </c>
      <c r="V26" s="237" t="str">
        <f t="shared" si="40"/>
        <v>Si</v>
      </c>
      <c r="W26" s="213">
        <v>1</v>
      </c>
      <c r="X26" s="223">
        <f t="shared" si="53"/>
        <v>50</v>
      </c>
      <c r="Y26" s="223" t="str">
        <f t="shared" si="41"/>
        <v>Moderado</v>
      </c>
      <c r="Z26" s="203" t="s">
        <v>163</v>
      </c>
      <c r="AA26" s="223">
        <f t="shared" si="42"/>
        <v>1</v>
      </c>
      <c r="AB26" s="203" t="s">
        <v>163</v>
      </c>
      <c r="AC26" s="244">
        <f t="shared" si="43"/>
        <v>1</v>
      </c>
      <c r="AD26" s="246">
        <f t="shared" si="44"/>
        <v>1</v>
      </c>
      <c r="AE26" s="223" t="str">
        <f t="shared" si="45"/>
        <v>Rara vez</v>
      </c>
      <c r="AF26" s="223">
        <f t="shared" si="46"/>
        <v>4</v>
      </c>
      <c r="AG26" s="223" t="str">
        <f t="shared" si="47"/>
        <v>Mayor</v>
      </c>
      <c r="AH26" s="237">
        <f t="shared" si="48"/>
        <v>4</v>
      </c>
      <c r="AI26" s="245" t="str">
        <f t="shared" si="49"/>
        <v>MODERADA</v>
      </c>
      <c r="AJ26" s="247" t="str">
        <f t="shared" si="50"/>
        <v>Reducir el Riesgo.</v>
      </c>
      <c r="AK26" s="243" t="s">
        <v>479</v>
      </c>
      <c r="AL26" s="258">
        <v>1</v>
      </c>
      <c r="AM26" s="221" t="s">
        <v>480</v>
      </c>
      <c r="AN26" s="203" t="s">
        <v>228</v>
      </c>
      <c r="AO26" s="203" t="s">
        <v>526</v>
      </c>
      <c r="AP26" s="248">
        <v>44957</v>
      </c>
      <c r="AQ26" s="230" t="s">
        <v>481</v>
      </c>
      <c r="AR26" s="194">
        <v>44681</v>
      </c>
      <c r="AS26" s="195" t="s">
        <v>539</v>
      </c>
      <c r="AT26" s="196">
        <v>0</v>
      </c>
      <c r="AU26" s="197">
        <f t="shared" si="34"/>
        <v>0</v>
      </c>
      <c r="AV26" s="198" t="str">
        <f t="shared" si="35"/>
        <v>SIN INICIAR</v>
      </c>
      <c r="AW26" s="701" t="s">
        <v>541</v>
      </c>
      <c r="AX26" s="196" t="s">
        <v>540</v>
      </c>
    </row>
    <row r="27" spans="1:50" ht="161.25" customHeight="1" x14ac:dyDescent="0.2">
      <c r="A27" s="260" t="s">
        <v>38</v>
      </c>
      <c r="B27" s="259" t="s">
        <v>53</v>
      </c>
      <c r="C27" s="288" t="s">
        <v>396</v>
      </c>
      <c r="D27" s="203" t="s">
        <v>27</v>
      </c>
      <c r="E27" s="203" t="s">
        <v>210</v>
      </c>
      <c r="F27" s="289" t="s">
        <v>495</v>
      </c>
      <c r="G27" s="289" t="s">
        <v>496</v>
      </c>
      <c r="H27" s="203" t="s">
        <v>27</v>
      </c>
      <c r="I27" s="292" t="s">
        <v>497</v>
      </c>
      <c r="J27" s="295" t="s">
        <v>498</v>
      </c>
      <c r="K27" s="298" t="s">
        <v>35</v>
      </c>
      <c r="L27" s="301">
        <f t="shared" si="36"/>
        <v>3</v>
      </c>
      <c r="M27" s="304" t="s">
        <v>41</v>
      </c>
      <c r="N27" s="301">
        <f t="shared" si="37"/>
        <v>4</v>
      </c>
      <c r="O27" s="307">
        <f t="shared" si="38"/>
        <v>12</v>
      </c>
      <c r="P27" s="310" t="str">
        <f t="shared" si="39"/>
        <v>ALTA</v>
      </c>
      <c r="Q27" s="229" t="s">
        <v>499</v>
      </c>
      <c r="R27" s="223" t="str">
        <f>'Anexo 2 - Controles (Corrup).'!E258</f>
        <v>Fuerte</v>
      </c>
      <c r="S27" s="203" t="s">
        <v>155</v>
      </c>
      <c r="T27" s="223" t="str">
        <f t="shared" si="51"/>
        <v>Fuerte</v>
      </c>
      <c r="U27" s="223">
        <f t="shared" si="52"/>
        <v>100</v>
      </c>
      <c r="V27" s="237" t="str">
        <f t="shared" si="40"/>
        <v>No</v>
      </c>
      <c r="W27" s="249">
        <v>0.25</v>
      </c>
      <c r="X27" s="313">
        <f>(U27*W27)+(U28*W28)+(U29*W29)+(U30*W30)</f>
        <v>100</v>
      </c>
      <c r="Y27" s="313" t="str">
        <f t="shared" si="41"/>
        <v>Fuerte</v>
      </c>
      <c r="Z27" s="314" t="s">
        <v>163</v>
      </c>
      <c r="AA27" s="313">
        <f t="shared" si="42"/>
        <v>2</v>
      </c>
      <c r="AB27" s="314" t="s">
        <v>164</v>
      </c>
      <c r="AC27" s="315">
        <f t="shared" si="43"/>
        <v>0</v>
      </c>
      <c r="AD27" s="318">
        <f t="shared" si="44"/>
        <v>1</v>
      </c>
      <c r="AE27" s="313" t="str">
        <f t="shared" si="45"/>
        <v>Rara vez</v>
      </c>
      <c r="AF27" s="313">
        <f t="shared" si="46"/>
        <v>4</v>
      </c>
      <c r="AG27" s="313" t="str">
        <f t="shared" si="47"/>
        <v>Mayor</v>
      </c>
      <c r="AH27" s="319">
        <f t="shared" si="48"/>
        <v>4</v>
      </c>
      <c r="AI27" s="317" t="str">
        <f t="shared" si="49"/>
        <v>MODERADA</v>
      </c>
      <c r="AJ27" s="316" t="str">
        <f t="shared" si="50"/>
        <v>Reducir el Riesgo.</v>
      </c>
      <c r="AK27" s="233" t="s">
        <v>503</v>
      </c>
      <c r="AL27" s="256">
        <v>2</v>
      </c>
      <c r="AM27" s="225" t="s">
        <v>504</v>
      </c>
      <c r="AN27" s="226" t="s">
        <v>356</v>
      </c>
      <c r="AO27" s="250">
        <v>44593</v>
      </c>
      <c r="AP27" s="250">
        <v>44958</v>
      </c>
      <c r="AQ27" s="227" t="s">
        <v>520</v>
      </c>
      <c r="AR27" s="194">
        <v>44681</v>
      </c>
      <c r="AS27" s="195" t="s">
        <v>552</v>
      </c>
      <c r="AT27" s="196">
        <v>0.5</v>
      </c>
      <c r="AU27" s="197">
        <f t="shared" si="34"/>
        <v>0.25</v>
      </c>
      <c r="AV27" s="198" t="str">
        <f t="shared" si="35"/>
        <v>EN PROCESO</v>
      </c>
      <c r="AW27" s="699" t="s">
        <v>577</v>
      </c>
      <c r="AX27" s="196" t="s">
        <v>549</v>
      </c>
    </row>
    <row r="28" spans="1:50" ht="116.25" customHeight="1" x14ac:dyDescent="0.2">
      <c r="A28" s="260" t="s">
        <v>38</v>
      </c>
      <c r="B28" s="259" t="s">
        <v>53</v>
      </c>
      <c r="C28" s="288"/>
      <c r="D28" s="203" t="s">
        <v>27</v>
      </c>
      <c r="E28" s="203" t="s">
        <v>210</v>
      </c>
      <c r="F28" s="290"/>
      <c r="G28" s="290"/>
      <c r="H28" s="203" t="s">
        <v>27</v>
      </c>
      <c r="I28" s="293"/>
      <c r="J28" s="296"/>
      <c r="K28" s="299"/>
      <c r="L28" s="302"/>
      <c r="M28" s="305"/>
      <c r="N28" s="302"/>
      <c r="O28" s="308"/>
      <c r="P28" s="311"/>
      <c r="Q28" s="229" t="s">
        <v>500</v>
      </c>
      <c r="R28" s="223" t="str">
        <f>'Anexo 2 - Controles (Corrup).'!K258</f>
        <v>Fuerte</v>
      </c>
      <c r="S28" s="203" t="s">
        <v>155</v>
      </c>
      <c r="T28" s="223" t="str">
        <f t="shared" si="51"/>
        <v>Fuerte</v>
      </c>
      <c r="U28" s="223">
        <f t="shared" si="52"/>
        <v>100</v>
      </c>
      <c r="V28" s="237" t="str">
        <f t="shared" si="40"/>
        <v>No</v>
      </c>
      <c r="W28" s="249">
        <v>0.25</v>
      </c>
      <c r="X28" s="313"/>
      <c r="Y28" s="313"/>
      <c r="Z28" s="314"/>
      <c r="AA28" s="313"/>
      <c r="AB28" s="314"/>
      <c r="AC28" s="315"/>
      <c r="AD28" s="318"/>
      <c r="AE28" s="313"/>
      <c r="AF28" s="313"/>
      <c r="AG28" s="313"/>
      <c r="AH28" s="319"/>
      <c r="AI28" s="317"/>
      <c r="AJ28" s="316"/>
      <c r="AK28" s="233" t="s">
        <v>505</v>
      </c>
      <c r="AL28" s="256">
        <v>2</v>
      </c>
      <c r="AM28" s="225" t="s">
        <v>506</v>
      </c>
      <c r="AN28" s="226" t="s">
        <v>356</v>
      </c>
      <c r="AO28" s="250">
        <v>44593</v>
      </c>
      <c r="AP28" s="250">
        <v>44958</v>
      </c>
      <c r="AQ28" s="227" t="s">
        <v>521</v>
      </c>
      <c r="AR28" s="194">
        <v>44681</v>
      </c>
      <c r="AS28" s="195" t="s">
        <v>552</v>
      </c>
      <c r="AT28" s="196">
        <v>0.5</v>
      </c>
      <c r="AU28" s="197">
        <f t="shared" si="34"/>
        <v>0.25</v>
      </c>
      <c r="AV28" s="198" t="str">
        <f t="shared" si="35"/>
        <v>EN PROCESO</v>
      </c>
      <c r="AW28" s="699" t="s">
        <v>576</v>
      </c>
      <c r="AX28" s="196" t="s">
        <v>549</v>
      </c>
    </row>
    <row r="29" spans="1:50" ht="124.5" customHeight="1" x14ac:dyDescent="0.2">
      <c r="A29" s="260" t="s">
        <v>38</v>
      </c>
      <c r="B29" s="259" t="s">
        <v>53</v>
      </c>
      <c r="C29" s="288"/>
      <c r="D29" s="203" t="s">
        <v>27</v>
      </c>
      <c r="E29" s="203" t="s">
        <v>210</v>
      </c>
      <c r="F29" s="290"/>
      <c r="G29" s="290"/>
      <c r="H29" s="203" t="s">
        <v>27</v>
      </c>
      <c r="I29" s="293"/>
      <c r="J29" s="296"/>
      <c r="K29" s="299"/>
      <c r="L29" s="302"/>
      <c r="M29" s="305"/>
      <c r="N29" s="302"/>
      <c r="O29" s="308"/>
      <c r="P29" s="311"/>
      <c r="Q29" s="229" t="s">
        <v>501</v>
      </c>
      <c r="R29" s="223" t="str">
        <f>'Anexo 2 - Controles (Corrup).'!S258</f>
        <v>Fuerte</v>
      </c>
      <c r="S29" s="203" t="s">
        <v>155</v>
      </c>
      <c r="T29" s="223" t="str">
        <f t="shared" si="51"/>
        <v>Fuerte</v>
      </c>
      <c r="U29" s="223">
        <f t="shared" si="52"/>
        <v>100</v>
      </c>
      <c r="V29" s="237" t="str">
        <f t="shared" si="40"/>
        <v>No</v>
      </c>
      <c r="W29" s="249">
        <v>0.25</v>
      </c>
      <c r="X29" s="313"/>
      <c r="Y29" s="313"/>
      <c r="Z29" s="314"/>
      <c r="AA29" s="313"/>
      <c r="AB29" s="314"/>
      <c r="AC29" s="315"/>
      <c r="AD29" s="318"/>
      <c r="AE29" s="313"/>
      <c r="AF29" s="313"/>
      <c r="AG29" s="313"/>
      <c r="AH29" s="319"/>
      <c r="AI29" s="317"/>
      <c r="AJ29" s="316"/>
      <c r="AK29" s="233" t="s">
        <v>507</v>
      </c>
      <c r="AL29" s="256">
        <v>3</v>
      </c>
      <c r="AM29" s="225" t="s">
        <v>508</v>
      </c>
      <c r="AN29" s="226" t="s">
        <v>356</v>
      </c>
      <c r="AO29" s="250">
        <v>44593</v>
      </c>
      <c r="AP29" s="250">
        <v>44958</v>
      </c>
      <c r="AQ29" s="227" t="s">
        <v>522</v>
      </c>
      <c r="AR29" s="194">
        <v>44681</v>
      </c>
      <c r="AS29" s="195" t="s">
        <v>552</v>
      </c>
      <c r="AT29" s="196">
        <v>0.5</v>
      </c>
      <c r="AU29" s="197">
        <f t="shared" si="34"/>
        <v>0.16666666666666666</v>
      </c>
      <c r="AV29" s="198" t="str">
        <f t="shared" si="35"/>
        <v>EN PROCESO</v>
      </c>
      <c r="AW29" s="699" t="s">
        <v>577</v>
      </c>
      <c r="AX29" s="196" t="s">
        <v>549</v>
      </c>
    </row>
    <row r="30" spans="1:50" ht="111" customHeight="1" x14ac:dyDescent="0.2">
      <c r="A30" s="260" t="s">
        <v>38</v>
      </c>
      <c r="B30" s="259" t="s">
        <v>53</v>
      </c>
      <c r="C30" s="288"/>
      <c r="D30" s="203" t="s">
        <v>27</v>
      </c>
      <c r="E30" s="203" t="s">
        <v>210</v>
      </c>
      <c r="F30" s="291"/>
      <c r="G30" s="291"/>
      <c r="H30" s="203" t="s">
        <v>27</v>
      </c>
      <c r="I30" s="294"/>
      <c r="J30" s="297"/>
      <c r="K30" s="300"/>
      <c r="L30" s="303"/>
      <c r="M30" s="306"/>
      <c r="N30" s="303"/>
      <c r="O30" s="309"/>
      <c r="P30" s="312"/>
      <c r="Q30" s="229" t="s">
        <v>502</v>
      </c>
      <c r="R30" s="223" t="str">
        <f>'Anexo 2 - Controles (Corrup).'!AA258</f>
        <v>Fuerte</v>
      </c>
      <c r="S30" s="203" t="s">
        <v>155</v>
      </c>
      <c r="T30" s="223" t="str">
        <f t="shared" si="51"/>
        <v>Fuerte</v>
      </c>
      <c r="U30" s="223">
        <f t="shared" si="52"/>
        <v>100</v>
      </c>
      <c r="V30" s="237" t="str">
        <f t="shared" si="40"/>
        <v>No</v>
      </c>
      <c r="W30" s="249">
        <v>0.25</v>
      </c>
      <c r="X30" s="313"/>
      <c r="Y30" s="313"/>
      <c r="Z30" s="314"/>
      <c r="AA30" s="313"/>
      <c r="AB30" s="314"/>
      <c r="AC30" s="315"/>
      <c r="AD30" s="318"/>
      <c r="AE30" s="313"/>
      <c r="AF30" s="313"/>
      <c r="AG30" s="313"/>
      <c r="AH30" s="319"/>
      <c r="AI30" s="317"/>
      <c r="AJ30" s="316"/>
      <c r="AK30" s="233" t="s">
        <v>509</v>
      </c>
      <c r="AL30" s="256">
        <v>3</v>
      </c>
      <c r="AM30" s="225" t="s">
        <v>510</v>
      </c>
      <c r="AN30" s="226" t="s">
        <v>356</v>
      </c>
      <c r="AO30" s="250">
        <v>44593</v>
      </c>
      <c r="AP30" s="250">
        <v>44958</v>
      </c>
      <c r="AQ30" s="227" t="s">
        <v>523</v>
      </c>
      <c r="AR30" s="194">
        <v>44681</v>
      </c>
      <c r="AS30" s="195" t="s">
        <v>552</v>
      </c>
      <c r="AT30" s="196">
        <v>0.5</v>
      </c>
      <c r="AU30" s="197">
        <f t="shared" si="34"/>
        <v>0.16666666666666666</v>
      </c>
      <c r="AV30" s="198" t="str">
        <f t="shared" si="35"/>
        <v>EN PROCESO</v>
      </c>
      <c r="AW30" s="699" t="s">
        <v>577</v>
      </c>
      <c r="AX30" s="196" t="s">
        <v>549</v>
      </c>
    </row>
  </sheetData>
  <mergeCells count="165">
    <mergeCell ref="AR21:AR22"/>
    <mergeCell ref="AS21:AS22"/>
    <mergeCell ref="AT21:AT22"/>
    <mergeCell ref="AU21:AU22"/>
    <mergeCell ref="AV21:AV22"/>
    <mergeCell ref="AW21:AW22"/>
    <mergeCell ref="AX21:AX22"/>
    <mergeCell ref="AR6:AX6"/>
    <mergeCell ref="AR7:AR8"/>
    <mergeCell ref="AS7:AS8"/>
    <mergeCell ref="AT7:AT8"/>
    <mergeCell ref="AU7:AU8"/>
    <mergeCell ref="AV7:AV8"/>
    <mergeCell ref="AW7:AW8"/>
    <mergeCell ref="AX7:AX8"/>
    <mergeCell ref="AX1:AX4"/>
    <mergeCell ref="AS1:AW4"/>
    <mergeCell ref="AR1:AR4"/>
    <mergeCell ref="C19:C20"/>
    <mergeCell ref="C16:C18"/>
    <mergeCell ref="F16:F18"/>
    <mergeCell ref="G16:G18"/>
    <mergeCell ref="I16:I18"/>
    <mergeCell ref="F19:F20"/>
    <mergeCell ref="W1:Y4"/>
    <mergeCell ref="V1:V4"/>
    <mergeCell ref="W6:AJ6"/>
    <mergeCell ref="Y7:Y8"/>
    <mergeCell ref="R7:R8"/>
    <mergeCell ref="Q7:Q8"/>
    <mergeCell ref="T7:T8"/>
    <mergeCell ref="Q6:V6"/>
    <mergeCell ref="V7:V8"/>
    <mergeCell ref="S7:S8"/>
    <mergeCell ref="U7:U8"/>
    <mergeCell ref="B1:U4"/>
    <mergeCell ref="O7:O8"/>
    <mergeCell ref="AD19:AD20"/>
    <mergeCell ref="W7:W8"/>
    <mergeCell ref="X7:X8"/>
    <mergeCell ref="X16:X18"/>
    <mergeCell ref="Y16:Y18"/>
    <mergeCell ref="J16:J18"/>
    <mergeCell ref="AK6:AQ6"/>
    <mergeCell ref="AI7:AI8"/>
    <mergeCell ref="AK7:AK8"/>
    <mergeCell ref="AQ7:AQ8"/>
    <mergeCell ref="AN7:AN8"/>
    <mergeCell ref="AM7:AM8"/>
    <mergeCell ref="AJ7:AJ8"/>
    <mergeCell ref="AQ1:AQ4"/>
    <mergeCell ref="AO7:AP7"/>
    <mergeCell ref="Z1:AP4"/>
    <mergeCell ref="AD7:AH7"/>
    <mergeCell ref="Z7:Z8"/>
    <mergeCell ref="AB7:AB8"/>
    <mergeCell ref="AC7:AC8"/>
    <mergeCell ref="AA7:AA8"/>
    <mergeCell ref="AL7:AL8"/>
    <mergeCell ref="A1:A4"/>
    <mergeCell ref="A7:E7"/>
    <mergeCell ref="F7:F8"/>
    <mergeCell ref="G7:G8"/>
    <mergeCell ref="J7:J8"/>
    <mergeCell ref="H7:H8"/>
    <mergeCell ref="A6:J6"/>
    <mergeCell ref="I7:I8"/>
    <mergeCell ref="M7:M8"/>
    <mergeCell ref="K6:P6"/>
    <mergeCell ref="P7:P8"/>
    <mergeCell ref="L7:L8"/>
    <mergeCell ref="N7:N8"/>
    <mergeCell ref="K7:K8"/>
    <mergeCell ref="AG19:AG20"/>
    <mergeCell ref="AH19:AH20"/>
    <mergeCell ref="AI19:AI20"/>
    <mergeCell ref="AJ16:AJ18"/>
    <mergeCell ref="AI16:AI18"/>
    <mergeCell ref="P16:P18"/>
    <mergeCell ref="O16:O18"/>
    <mergeCell ref="O19:O20"/>
    <mergeCell ref="Z16:Z18"/>
    <mergeCell ref="AA16:AA18"/>
    <mergeCell ref="AB16:AB18"/>
    <mergeCell ref="AC16:AC18"/>
    <mergeCell ref="Z19:Z20"/>
    <mergeCell ref="AA19:AA20"/>
    <mergeCell ref="AB19:AB20"/>
    <mergeCell ref="AC19:AC20"/>
    <mergeCell ref="AD16:AD18"/>
    <mergeCell ref="AH16:AH18"/>
    <mergeCell ref="AF16:AF18"/>
    <mergeCell ref="AG16:AG18"/>
    <mergeCell ref="F21:F22"/>
    <mergeCell ref="G21:G22"/>
    <mergeCell ref="Y27:Y30"/>
    <mergeCell ref="Z27:Z30"/>
    <mergeCell ref="AA27:AA30"/>
    <mergeCell ref="AB27:AB30"/>
    <mergeCell ref="AC27:AC30"/>
    <mergeCell ref="M19:M20"/>
    <mergeCell ref="N19:N20"/>
    <mergeCell ref="G19:G20"/>
    <mergeCell ref="I19:I20"/>
    <mergeCell ref="J19:J20"/>
    <mergeCell ref="P19:P20"/>
    <mergeCell ref="X21:X22"/>
    <mergeCell ref="Y21:Y22"/>
    <mergeCell ref="K21:K22"/>
    <mergeCell ref="L21:L22"/>
    <mergeCell ref="M21:M22"/>
    <mergeCell ref="N21:N22"/>
    <mergeCell ref="X19:X20"/>
    <mergeCell ref="Y19:Y20"/>
    <mergeCell ref="J21:J22"/>
    <mergeCell ref="I21:I22"/>
    <mergeCell ref="K19:K20"/>
    <mergeCell ref="AJ27:AJ30"/>
    <mergeCell ref="AI27:AI30"/>
    <mergeCell ref="AD27:AD30"/>
    <mergeCell ref="AE27:AE30"/>
    <mergeCell ref="AF27:AF30"/>
    <mergeCell ref="AG27:AG30"/>
    <mergeCell ref="AH27:AH30"/>
    <mergeCell ref="K16:K18"/>
    <mergeCell ref="L16:L18"/>
    <mergeCell ref="M16:M18"/>
    <mergeCell ref="N16:N18"/>
    <mergeCell ref="AE16:AE18"/>
    <mergeCell ref="P21:P22"/>
    <mergeCell ref="AD21:AD22"/>
    <mergeCell ref="AE21:AE22"/>
    <mergeCell ref="AF21:AF22"/>
    <mergeCell ref="AG21:AG22"/>
    <mergeCell ref="AH21:AH22"/>
    <mergeCell ref="AI21:AI22"/>
    <mergeCell ref="AJ21:AJ22"/>
    <mergeCell ref="L19:L20"/>
    <mergeCell ref="AJ19:AJ20"/>
    <mergeCell ref="AE19:AE20"/>
    <mergeCell ref="AF19:AF20"/>
    <mergeCell ref="AP21:AP22"/>
    <mergeCell ref="AK21:AK22"/>
    <mergeCell ref="AM21:AM22"/>
    <mergeCell ref="AN21:AN22"/>
    <mergeCell ref="AQ21:AQ22"/>
    <mergeCell ref="C27:C30"/>
    <mergeCell ref="F27:F30"/>
    <mergeCell ref="G27:G30"/>
    <mergeCell ref="I27:I30"/>
    <mergeCell ref="J27:J30"/>
    <mergeCell ref="K27:K30"/>
    <mergeCell ref="L27:L30"/>
    <mergeCell ref="M27:M30"/>
    <mergeCell ref="N27:N30"/>
    <mergeCell ref="O27:O30"/>
    <mergeCell ref="P27:P30"/>
    <mergeCell ref="AO21:AO22"/>
    <mergeCell ref="X27:X30"/>
    <mergeCell ref="Z21:Z22"/>
    <mergeCell ref="AA21:AA22"/>
    <mergeCell ref="AB21:AB22"/>
    <mergeCell ref="AC21:AC22"/>
    <mergeCell ref="O21:O22"/>
    <mergeCell ref="AL21:AL22"/>
  </mergeCells>
  <conditionalFormatting sqref="P12">
    <cfRule type="containsText" dxfId="183" priority="971" operator="containsText" text="ALTA">
      <formula>NOT(ISERROR(SEARCH("ALTA",P12)))</formula>
    </cfRule>
    <cfRule type="containsText" dxfId="182" priority="972" operator="containsText" text="EXTREMA">
      <formula>NOT(ISERROR(SEARCH("EXTREMA",P12)))</formula>
    </cfRule>
    <cfRule type="containsText" dxfId="181" priority="973" operator="containsText" text="ALTA">
      <formula>NOT(ISERROR(SEARCH("ALTA",P12)))</formula>
    </cfRule>
    <cfRule type="containsText" dxfId="180" priority="974" operator="containsText" text="MODERADA">
      <formula>NOT(ISERROR(SEARCH("MODERADA",P12)))</formula>
    </cfRule>
    <cfRule type="containsText" dxfId="179" priority="975" operator="containsText" text="BAJA">
      <formula>NOT(ISERROR(SEARCH("BAJA",P12)))</formula>
    </cfRule>
    <cfRule type="colorScale" priority="976">
      <colorScale>
        <cfvo type="num" val="1"/>
        <cfvo type="num" val="2"/>
        <cfvo type="num" val="5"/>
        <color rgb="FFF8696B"/>
        <color rgb="FFFFEB84"/>
        <color rgb="FF63BE7B"/>
      </colorScale>
    </cfRule>
    <cfRule type="colorScale" priority="977">
      <colorScale>
        <cfvo type="min"/>
        <cfvo type="percentile" val="50"/>
        <cfvo type="max"/>
        <color rgb="FFF8696B"/>
        <color rgb="FFFFEB84"/>
        <color rgb="FF63BE7B"/>
      </colorScale>
    </cfRule>
  </conditionalFormatting>
  <conditionalFormatting sqref="P12">
    <cfRule type="containsText" dxfId="178" priority="978" operator="containsText" text="ALTA">
      <formula>NOT(ISERROR(SEARCH("ALTA",P12)))</formula>
    </cfRule>
    <cfRule type="containsText" dxfId="177" priority="979" operator="containsText" text="EXTREMA">
      <formula>NOT(ISERROR(SEARCH("EXTREMA",P12)))</formula>
    </cfRule>
    <cfRule type="containsText" dxfId="176" priority="980" operator="containsText" text="ALTA">
      <formula>NOT(ISERROR(SEARCH("ALTA",P12)))</formula>
    </cfRule>
    <cfRule type="containsText" dxfId="175" priority="981" operator="containsText" text="MODERADA">
      <formula>NOT(ISERROR(SEARCH("MODERADA",P12)))</formula>
    </cfRule>
    <cfRule type="containsText" dxfId="174" priority="982" operator="containsText" text="BAJA">
      <formula>NOT(ISERROR(SEARCH("BAJA",P12)))</formula>
    </cfRule>
    <cfRule type="colorScale" priority="983">
      <colorScale>
        <cfvo type="num" val="1"/>
        <cfvo type="num" val="2"/>
        <cfvo type="num" val="5"/>
        <color rgb="FFF8696B"/>
        <color rgb="FFFFEB84"/>
        <color rgb="FF63BE7B"/>
      </colorScale>
    </cfRule>
    <cfRule type="colorScale" priority="984">
      <colorScale>
        <cfvo type="min"/>
        <cfvo type="percentile" val="50"/>
        <cfvo type="max"/>
        <color rgb="FFF8696B"/>
        <color rgb="FFFFEB84"/>
        <color rgb="FF63BE7B"/>
      </colorScale>
    </cfRule>
  </conditionalFormatting>
  <conditionalFormatting sqref="AI12">
    <cfRule type="containsText" dxfId="173" priority="985" operator="containsText" text="ALTA">
      <formula>NOT(ISERROR(SEARCH("ALTA",AI12)))</formula>
    </cfRule>
    <cfRule type="containsText" dxfId="172" priority="986" operator="containsText" text="EXTREMA">
      <formula>NOT(ISERROR(SEARCH("EXTREMA",AI12)))</formula>
    </cfRule>
    <cfRule type="containsText" dxfId="171" priority="987" operator="containsText" text="ALTA">
      <formula>NOT(ISERROR(SEARCH("ALTA",AI12)))</formula>
    </cfRule>
    <cfRule type="containsText" dxfId="170" priority="988" operator="containsText" text="MODERADA">
      <formula>NOT(ISERROR(SEARCH("MODERADA",AI12)))</formula>
    </cfRule>
    <cfRule type="containsText" dxfId="169" priority="989" operator="containsText" text="BAJA">
      <formula>NOT(ISERROR(SEARCH("BAJA",AI12)))</formula>
    </cfRule>
    <cfRule type="colorScale" priority="990">
      <colorScale>
        <cfvo type="num" val="1"/>
        <cfvo type="num" val="2"/>
        <cfvo type="num" val="5"/>
        <color rgb="FFF8696B"/>
        <color rgb="FFFFEB84"/>
        <color rgb="FF63BE7B"/>
      </colorScale>
    </cfRule>
    <cfRule type="colorScale" priority="991">
      <colorScale>
        <cfvo type="min"/>
        <cfvo type="percentile" val="50"/>
        <cfvo type="max"/>
        <color rgb="FFF8696B"/>
        <color rgb="FFFFEB84"/>
        <color rgb="FF63BE7B"/>
      </colorScale>
    </cfRule>
  </conditionalFormatting>
  <conditionalFormatting sqref="AI12">
    <cfRule type="containsText" dxfId="168" priority="992" operator="containsText" text="ALTA">
      <formula>NOT(ISERROR(SEARCH("ALTA",AI12)))</formula>
    </cfRule>
    <cfRule type="containsText" dxfId="167" priority="993" operator="containsText" text="EXTREMA">
      <formula>NOT(ISERROR(SEARCH("EXTREMA",AI12)))</formula>
    </cfRule>
    <cfRule type="containsText" dxfId="166" priority="994" operator="containsText" text="ALTA">
      <formula>NOT(ISERROR(SEARCH("ALTA",AI12)))</formula>
    </cfRule>
    <cfRule type="containsText" dxfId="165" priority="995" operator="containsText" text="MODERADA">
      <formula>NOT(ISERROR(SEARCH("MODERADA",AI12)))</formula>
    </cfRule>
    <cfRule type="containsText" dxfId="164" priority="996" operator="containsText" text="BAJA">
      <formula>NOT(ISERROR(SEARCH("BAJA",AI12)))</formula>
    </cfRule>
    <cfRule type="colorScale" priority="997">
      <colorScale>
        <cfvo type="num" val="1"/>
        <cfvo type="num" val="2"/>
        <cfvo type="num" val="5"/>
        <color rgb="FFF8696B"/>
        <color rgb="FFFFEB84"/>
        <color rgb="FF63BE7B"/>
      </colorScale>
    </cfRule>
    <cfRule type="colorScale" priority="998">
      <colorScale>
        <cfvo type="min"/>
        <cfvo type="percentile" val="50"/>
        <cfvo type="max"/>
        <color rgb="FFF8696B"/>
        <color rgb="FFFFEB84"/>
        <color rgb="FF63BE7B"/>
      </colorScale>
    </cfRule>
  </conditionalFormatting>
  <conditionalFormatting sqref="P9">
    <cfRule type="containsText" dxfId="163" priority="145" operator="containsText" text="ALTA">
      <formula>NOT(ISERROR(SEARCH("ALTA",P9)))</formula>
    </cfRule>
    <cfRule type="containsText" dxfId="162" priority="146" operator="containsText" text="EXTREMA">
      <formula>NOT(ISERROR(SEARCH("EXTREMA",P9)))</formula>
    </cfRule>
    <cfRule type="containsText" dxfId="161" priority="147" operator="containsText" text="ALTA">
      <formula>NOT(ISERROR(SEARCH("ALTA",P9)))</formula>
    </cfRule>
    <cfRule type="containsText" dxfId="160" priority="148" operator="containsText" text="MODERADA">
      <formula>NOT(ISERROR(SEARCH("MODERADA",P9)))</formula>
    </cfRule>
    <cfRule type="containsText" dxfId="159" priority="149" operator="containsText" text="BAJA">
      <formula>NOT(ISERROR(SEARCH("BAJA",P9)))</formula>
    </cfRule>
    <cfRule type="colorScale" priority="150">
      <colorScale>
        <cfvo type="num" val="1"/>
        <cfvo type="num" val="2"/>
        <cfvo type="num" val="5"/>
        <color rgb="FFF8696B"/>
        <color rgb="FFFFEB84"/>
        <color rgb="FF63BE7B"/>
      </colorScale>
    </cfRule>
    <cfRule type="colorScale" priority="151">
      <colorScale>
        <cfvo type="min"/>
        <cfvo type="percentile" val="50"/>
        <cfvo type="max"/>
        <color rgb="FFF8696B"/>
        <color rgb="FFFFEB84"/>
        <color rgb="FF63BE7B"/>
      </colorScale>
    </cfRule>
  </conditionalFormatting>
  <conditionalFormatting sqref="P9">
    <cfRule type="containsText" dxfId="158" priority="152" operator="containsText" text="ALTA">
      <formula>NOT(ISERROR(SEARCH("ALTA",P9)))</formula>
    </cfRule>
    <cfRule type="containsText" dxfId="157" priority="153" operator="containsText" text="EXTREMA">
      <formula>NOT(ISERROR(SEARCH("EXTREMA",P9)))</formula>
    </cfRule>
    <cfRule type="containsText" dxfId="156" priority="154" operator="containsText" text="ALTA">
      <formula>NOT(ISERROR(SEARCH("ALTA",P9)))</formula>
    </cfRule>
    <cfRule type="containsText" dxfId="155" priority="155" operator="containsText" text="MODERADA">
      <formula>NOT(ISERROR(SEARCH("MODERADA",P9)))</formula>
    </cfRule>
    <cfRule type="containsText" dxfId="154" priority="156" operator="containsText" text="BAJA">
      <formula>NOT(ISERROR(SEARCH("BAJA",P9)))</formula>
    </cfRule>
    <cfRule type="colorScale" priority="157">
      <colorScale>
        <cfvo type="num" val="1"/>
        <cfvo type="num" val="2"/>
        <cfvo type="num" val="5"/>
        <color rgb="FFF8696B"/>
        <color rgb="FFFFEB84"/>
        <color rgb="FF63BE7B"/>
      </colorScale>
    </cfRule>
    <cfRule type="colorScale" priority="158">
      <colorScale>
        <cfvo type="min"/>
        <cfvo type="percentile" val="50"/>
        <cfvo type="max"/>
        <color rgb="FFF8696B"/>
        <color rgb="FFFFEB84"/>
        <color rgb="FF63BE7B"/>
      </colorScale>
    </cfRule>
  </conditionalFormatting>
  <conditionalFormatting sqref="AI9">
    <cfRule type="containsText" dxfId="153" priority="159" operator="containsText" text="ALTA">
      <formula>NOT(ISERROR(SEARCH("ALTA",AI9)))</formula>
    </cfRule>
    <cfRule type="containsText" dxfId="152" priority="160" operator="containsText" text="EXTREMA">
      <formula>NOT(ISERROR(SEARCH("EXTREMA",AI9)))</formula>
    </cfRule>
    <cfRule type="containsText" dxfId="151" priority="161" operator="containsText" text="ALTA">
      <formula>NOT(ISERROR(SEARCH("ALTA",AI9)))</formula>
    </cfRule>
    <cfRule type="containsText" dxfId="150" priority="162" operator="containsText" text="MODERADA">
      <formula>NOT(ISERROR(SEARCH("MODERADA",AI9)))</formula>
    </cfRule>
    <cfRule type="containsText" dxfId="149" priority="163" operator="containsText" text="BAJA">
      <formula>NOT(ISERROR(SEARCH("BAJA",AI9)))</formula>
    </cfRule>
    <cfRule type="colorScale" priority="164">
      <colorScale>
        <cfvo type="num" val="1"/>
        <cfvo type="num" val="2"/>
        <cfvo type="num" val="5"/>
        <color rgb="FFF8696B"/>
        <color rgb="FFFFEB84"/>
        <color rgb="FF63BE7B"/>
      </colorScale>
    </cfRule>
    <cfRule type="colorScale" priority="165">
      <colorScale>
        <cfvo type="min"/>
        <cfvo type="percentile" val="50"/>
        <cfvo type="max"/>
        <color rgb="FFF8696B"/>
        <color rgb="FFFFEB84"/>
        <color rgb="FF63BE7B"/>
      </colorScale>
    </cfRule>
  </conditionalFormatting>
  <conditionalFormatting sqref="AI9">
    <cfRule type="containsText" dxfId="148" priority="166" operator="containsText" text="ALTA">
      <formula>NOT(ISERROR(SEARCH("ALTA",AI9)))</formula>
    </cfRule>
    <cfRule type="containsText" dxfId="147" priority="167" operator="containsText" text="EXTREMA">
      <formula>NOT(ISERROR(SEARCH("EXTREMA",AI9)))</formula>
    </cfRule>
    <cfRule type="containsText" dxfId="146" priority="168" operator="containsText" text="ALTA">
      <formula>NOT(ISERROR(SEARCH("ALTA",AI9)))</formula>
    </cfRule>
    <cfRule type="containsText" dxfId="145" priority="169" operator="containsText" text="MODERADA">
      <formula>NOT(ISERROR(SEARCH("MODERADA",AI9)))</formula>
    </cfRule>
    <cfRule type="containsText" dxfId="144" priority="170" operator="containsText" text="BAJA">
      <formula>NOT(ISERROR(SEARCH("BAJA",AI9)))</formula>
    </cfRule>
    <cfRule type="colorScale" priority="171">
      <colorScale>
        <cfvo type="num" val="1"/>
        <cfvo type="num" val="2"/>
        <cfvo type="num" val="5"/>
        <color rgb="FFF8696B"/>
        <color rgb="FFFFEB84"/>
        <color rgb="FF63BE7B"/>
      </colorScale>
    </cfRule>
    <cfRule type="colorScale" priority="172">
      <colorScale>
        <cfvo type="min"/>
        <cfvo type="percentile" val="50"/>
        <cfvo type="max"/>
        <color rgb="FFF8696B"/>
        <color rgb="FFFFEB84"/>
        <color rgb="FF63BE7B"/>
      </colorScale>
    </cfRule>
  </conditionalFormatting>
  <conditionalFormatting sqref="P24:P25">
    <cfRule type="containsText" dxfId="143" priority="117" operator="containsText" text="ALTA">
      <formula>NOT(ISERROR(SEARCH("ALTA",P24)))</formula>
    </cfRule>
    <cfRule type="containsText" dxfId="142" priority="118" operator="containsText" text="EXTREMA">
      <formula>NOT(ISERROR(SEARCH("EXTREMA",P24)))</formula>
    </cfRule>
    <cfRule type="containsText" dxfId="141" priority="119" operator="containsText" text="ALTA">
      <formula>NOT(ISERROR(SEARCH("ALTA",P24)))</formula>
    </cfRule>
    <cfRule type="containsText" dxfId="140" priority="120" operator="containsText" text="MODERADA">
      <formula>NOT(ISERROR(SEARCH("MODERADA",P24)))</formula>
    </cfRule>
    <cfRule type="containsText" dxfId="139" priority="121" operator="containsText" text="BAJA">
      <formula>NOT(ISERROR(SEARCH("BAJA",P24)))</formula>
    </cfRule>
    <cfRule type="colorScale" priority="122">
      <colorScale>
        <cfvo type="num" val="1"/>
        <cfvo type="num" val="2"/>
        <cfvo type="num" val="5"/>
        <color rgb="FFF8696B"/>
        <color rgb="FFFFEB84"/>
        <color rgb="FF63BE7B"/>
      </colorScale>
    </cfRule>
    <cfRule type="colorScale" priority="123">
      <colorScale>
        <cfvo type="min"/>
        <cfvo type="percentile" val="50"/>
        <cfvo type="max"/>
        <color rgb="FFF8696B"/>
        <color rgb="FFFFEB84"/>
        <color rgb="FF63BE7B"/>
      </colorScale>
    </cfRule>
  </conditionalFormatting>
  <conditionalFormatting sqref="P24:P25">
    <cfRule type="containsText" dxfId="138" priority="124" operator="containsText" text="ALTA">
      <formula>NOT(ISERROR(SEARCH("ALTA",P24)))</formula>
    </cfRule>
    <cfRule type="containsText" dxfId="137" priority="125" operator="containsText" text="EXTREMA">
      <formula>NOT(ISERROR(SEARCH("EXTREMA",P24)))</formula>
    </cfRule>
    <cfRule type="containsText" dxfId="136" priority="126" operator="containsText" text="ALTA">
      <formula>NOT(ISERROR(SEARCH("ALTA",P24)))</formula>
    </cfRule>
    <cfRule type="containsText" dxfId="135" priority="127" operator="containsText" text="MODERADA">
      <formula>NOT(ISERROR(SEARCH("MODERADA",P24)))</formula>
    </cfRule>
    <cfRule type="containsText" dxfId="134" priority="128" operator="containsText" text="BAJA">
      <formula>NOT(ISERROR(SEARCH("BAJA",P24)))</formula>
    </cfRule>
    <cfRule type="colorScale" priority="129">
      <colorScale>
        <cfvo type="num" val="1"/>
        <cfvo type="num" val="2"/>
        <cfvo type="num" val="5"/>
        <color rgb="FFF8696B"/>
        <color rgb="FFFFEB84"/>
        <color rgb="FF63BE7B"/>
      </colorScale>
    </cfRule>
    <cfRule type="colorScale" priority="130">
      <colorScale>
        <cfvo type="min"/>
        <cfvo type="percentile" val="50"/>
        <cfvo type="max"/>
        <color rgb="FFF8696B"/>
        <color rgb="FFFFEB84"/>
        <color rgb="FF63BE7B"/>
      </colorScale>
    </cfRule>
  </conditionalFormatting>
  <conditionalFormatting sqref="AI24:AI25">
    <cfRule type="containsText" dxfId="133" priority="131" operator="containsText" text="ALTA">
      <formula>NOT(ISERROR(SEARCH("ALTA",AI24)))</formula>
    </cfRule>
    <cfRule type="containsText" dxfId="132" priority="132" operator="containsText" text="EXTREMA">
      <formula>NOT(ISERROR(SEARCH("EXTREMA",AI24)))</formula>
    </cfRule>
    <cfRule type="containsText" dxfId="131" priority="133" operator="containsText" text="ALTA">
      <formula>NOT(ISERROR(SEARCH("ALTA",AI24)))</formula>
    </cfRule>
    <cfRule type="containsText" dxfId="130" priority="134" operator="containsText" text="MODERADA">
      <formula>NOT(ISERROR(SEARCH("MODERADA",AI24)))</formula>
    </cfRule>
    <cfRule type="containsText" dxfId="129" priority="135" operator="containsText" text="BAJA">
      <formula>NOT(ISERROR(SEARCH("BAJA",AI24)))</formula>
    </cfRule>
    <cfRule type="colorScale" priority="136">
      <colorScale>
        <cfvo type="num" val="1"/>
        <cfvo type="num" val="2"/>
        <cfvo type="num" val="5"/>
        <color rgb="FFF8696B"/>
        <color rgb="FFFFEB84"/>
        <color rgb="FF63BE7B"/>
      </colorScale>
    </cfRule>
    <cfRule type="colorScale" priority="137">
      <colorScale>
        <cfvo type="min"/>
        <cfvo type="percentile" val="50"/>
        <cfvo type="max"/>
        <color rgb="FFF8696B"/>
        <color rgb="FFFFEB84"/>
        <color rgb="FF63BE7B"/>
      </colorScale>
    </cfRule>
  </conditionalFormatting>
  <conditionalFormatting sqref="AI24:AI25">
    <cfRule type="containsText" dxfId="128" priority="138" operator="containsText" text="ALTA">
      <formula>NOT(ISERROR(SEARCH("ALTA",AI24)))</formula>
    </cfRule>
    <cfRule type="containsText" dxfId="127" priority="139" operator="containsText" text="EXTREMA">
      <formula>NOT(ISERROR(SEARCH("EXTREMA",AI24)))</formula>
    </cfRule>
    <cfRule type="containsText" dxfId="126" priority="140" operator="containsText" text="ALTA">
      <formula>NOT(ISERROR(SEARCH("ALTA",AI24)))</formula>
    </cfRule>
    <cfRule type="containsText" dxfId="125" priority="141" operator="containsText" text="MODERADA">
      <formula>NOT(ISERROR(SEARCH("MODERADA",AI24)))</formula>
    </cfRule>
    <cfRule type="containsText" dxfId="124" priority="142" operator="containsText" text="BAJA">
      <formula>NOT(ISERROR(SEARCH("BAJA",AI24)))</formula>
    </cfRule>
    <cfRule type="colorScale" priority="143">
      <colorScale>
        <cfvo type="num" val="1"/>
        <cfvo type="num" val="2"/>
        <cfvo type="num" val="5"/>
        <color rgb="FFF8696B"/>
        <color rgb="FFFFEB84"/>
        <color rgb="FF63BE7B"/>
      </colorScale>
    </cfRule>
    <cfRule type="colorScale" priority="144">
      <colorScale>
        <cfvo type="min"/>
        <cfvo type="percentile" val="50"/>
        <cfvo type="max"/>
        <color rgb="FFF8696B"/>
        <color rgb="FFFFEB84"/>
        <color rgb="FF63BE7B"/>
      </colorScale>
    </cfRule>
  </conditionalFormatting>
  <conditionalFormatting sqref="P26">
    <cfRule type="containsText" dxfId="123" priority="89" operator="containsText" text="ALTA">
      <formula>NOT(ISERROR(SEARCH("ALTA",P26)))</formula>
    </cfRule>
    <cfRule type="containsText" dxfId="122" priority="90" operator="containsText" text="EXTREMA">
      <formula>NOT(ISERROR(SEARCH("EXTREMA",P26)))</formula>
    </cfRule>
    <cfRule type="containsText" dxfId="121" priority="91" operator="containsText" text="ALTA">
      <formula>NOT(ISERROR(SEARCH("ALTA",P26)))</formula>
    </cfRule>
    <cfRule type="containsText" dxfId="120" priority="92" operator="containsText" text="MODERADA">
      <formula>NOT(ISERROR(SEARCH("MODERADA",P26)))</formula>
    </cfRule>
    <cfRule type="containsText" dxfId="119" priority="93" operator="containsText" text="BAJA">
      <formula>NOT(ISERROR(SEARCH("BAJA",P26)))</formula>
    </cfRule>
    <cfRule type="colorScale" priority="94">
      <colorScale>
        <cfvo type="num" val="1"/>
        <cfvo type="num" val="2"/>
        <cfvo type="num" val="5"/>
        <color rgb="FFF8696B"/>
        <color rgb="FFFFEB84"/>
        <color rgb="FF63BE7B"/>
      </colorScale>
    </cfRule>
    <cfRule type="colorScale" priority="95">
      <colorScale>
        <cfvo type="min"/>
        <cfvo type="percentile" val="50"/>
        <cfvo type="max"/>
        <color rgb="FFF8696B"/>
        <color rgb="FFFFEB84"/>
        <color rgb="FF63BE7B"/>
      </colorScale>
    </cfRule>
  </conditionalFormatting>
  <conditionalFormatting sqref="P26">
    <cfRule type="containsText" dxfId="118" priority="96" operator="containsText" text="ALTA">
      <formula>NOT(ISERROR(SEARCH("ALTA",P26)))</formula>
    </cfRule>
    <cfRule type="containsText" dxfId="117" priority="97" operator="containsText" text="EXTREMA">
      <formula>NOT(ISERROR(SEARCH("EXTREMA",P26)))</formula>
    </cfRule>
    <cfRule type="containsText" dxfId="116" priority="98" operator="containsText" text="ALTA">
      <formula>NOT(ISERROR(SEARCH("ALTA",P26)))</formula>
    </cfRule>
    <cfRule type="containsText" dxfId="115" priority="99" operator="containsText" text="MODERADA">
      <formula>NOT(ISERROR(SEARCH("MODERADA",P26)))</formula>
    </cfRule>
    <cfRule type="containsText" dxfId="114" priority="100" operator="containsText" text="BAJA">
      <formula>NOT(ISERROR(SEARCH("BAJA",P26)))</formula>
    </cfRule>
    <cfRule type="colorScale" priority="101">
      <colorScale>
        <cfvo type="num" val="1"/>
        <cfvo type="num" val="2"/>
        <cfvo type="num" val="5"/>
        <color rgb="FFF8696B"/>
        <color rgb="FFFFEB84"/>
        <color rgb="FF63BE7B"/>
      </colorScale>
    </cfRule>
    <cfRule type="colorScale" priority="102">
      <colorScale>
        <cfvo type="min"/>
        <cfvo type="percentile" val="50"/>
        <cfvo type="max"/>
        <color rgb="FFF8696B"/>
        <color rgb="FFFFEB84"/>
        <color rgb="FF63BE7B"/>
      </colorScale>
    </cfRule>
  </conditionalFormatting>
  <conditionalFormatting sqref="AI26">
    <cfRule type="containsText" dxfId="113" priority="103" operator="containsText" text="ALTA">
      <formula>NOT(ISERROR(SEARCH("ALTA",AI26)))</formula>
    </cfRule>
    <cfRule type="containsText" dxfId="112" priority="104" operator="containsText" text="EXTREMA">
      <formula>NOT(ISERROR(SEARCH("EXTREMA",AI26)))</formula>
    </cfRule>
    <cfRule type="containsText" dxfId="111" priority="105" operator="containsText" text="ALTA">
      <formula>NOT(ISERROR(SEARCH("ALTA",AI26)))</formula>
    </cfRule>
    <cfRule type="containsText" dxfId="110" priority="106" operator="containsText" text="MODERADA">
      <formula>NOT(ISERROR(SEARCH("MODERADA",AI26)))</formula>
    </cfRule>
    <cfRule type="containsText" dxfId="109" priority="107" operator="containsText" text="BAJA">
      <formula>NOT(ISERROR(SEARCH("BAJA",AI26)))</formula>
    </cfRule>
    <cfRule type="colorScale" priority="108">
      <colorScale>
        <cfvo type="num" val="1"/>
        <cfvo type="num" val="2"/>
        <cfvo type="num" val="5"/>
        <color rgb="FFF8696B"/>
        <color rgb="FFFFEB84"/>
        <color rgb="FF63BE7B"/>
      </colorScale>
    </cfRule>
    <cfRule type="colorScale" priority="109">
      <colorScale>
        <cfvo type="min"/>
        <cfvo type="percentile" val="50"/>
        <cfvo type="max"/>
        <color rgb="FFF8696B"/>
        <color rgb="FFFFEB84"/>
        <color rgb="FF63BE7B"/>
      </colorScale>
    </cfRule>
  </conditionalFormatting>
  <conditionalFormatting sqref="AI26">
    <cfRule type="containsText" dxfId="108" priority="110" operator="containsText" text="ALTA">
      <formula>NOT(ISERROR(SEARCH("ALTA",AI26)))</formula>
    </cfRule>
    <cfRule type="containsText" dxfId="107" priority="111" operator="containsText" text="EXTREMA">
      <formula>NOT(ISERROR(SEARCH("EXTREMA",AI26)))</formula>
    </cfRule>
    <cfRule type="containsText" dxfId="106" priority="112" operator="containsText" text="ALTA">
      <formula>NOT(ISERROR(SEARCH("ALTA",AI26)))</formula>
    </cfRule>
    <cfRule type="containsText" dxfId="105" priority="113" operator="containsText" text="MODERADA">
      <formula>NOT(ISERROR(SEARCH("MODERADA",AI26)))</formula>
    </cfRule>
    <cfRule type="containsText" dxfId="104" priority="114" operator="containsText" text="BAJA">
      <formula>NOT(ISERROR(SEARCH("BAJA",AI26)))</formula>
    </cfRule>
    <cfRule type="colorScale" priority="115">
      <colorScale>
        <cfvo type="num" val="1"/>
        <cfvo type="num" val="2"/>
        <cfvo type="num" val="5"/>
        <color rgb="FFF8696B"/>
        <color rgb="FFFFEB84"/>
        <color rgb="FF63BE7B"/>
      </colorScale>
    </cfRule>
    <cfRule type="colorScale" priority="116">
      <colorScale>
        <cfvo type="min"/>
        <cfvo type="percentile" val="50"/>
        <cfvo type="max"/>
        <color rgb="FFF8696B"/>
        <color rgb="FFFFEB84"/>
        <color rgb="FF63BE7B"/>
      </colorScale>
    </cfRule>
  </conditionalFormatting>
  <conditionalFormatting sqref="P19">
    <cfRule type="containsText" dxfId="103" priority="61" operator="containsText" text="ALTA">
      <formula>NOT(ISERROR(SEARCH("ALTA",P19)))</formula>
    </cfRule>
    <cfRule type="containsText" dxfId="102" priority="62" operator="containsText" text="EXTREMA">
      <formula>NOT(ISERROR(SEARCH("EXTREMA",P19)))</formula>
    </cfRule>
    <cfRule type="containsText" dxfId="101" priority="63" operator="containsText" text="ALTA">
      <formula>NOT(ISERROR(SEARCH("ALTA",P19)))</formula>
    </cfRule>
    <cfRule type="containsText" dxfId="100" priority="64" operator="containsText" text="MODERADA">
      <formula>NOT(ISERROR(SEARCH("MODERADA",P19)))</formula>
    </cfRule>
    <cfRule type="containsText" dxfId="99" priority="65" operator="containsText" text="BAJA">
      <formula>NOT(ISERROR(SEARCH("BAJA",P19)))</formula>
    </cfRule>
    <cfRule type="colorScale" priority="66">
      <colorScale>
        <cfvo type="num" val="1"/>
        <cfvo type="num" val="2"/>
        <cfvo type="num" val="5"/>
        <color rgb="FFF8696B"/>
        <color rgb="FFFFEB84"/>
        <color rgb="FF63BE7B"/>
      </colorScale>
    </cfRule>
    <cfRule type="colorScale" priority="67">
      <colorScale>
        <cfvo type="min"/>
        <cfvo type="percentile" val="50"/>
        <cfvo type="max"/>
        <color rgb="FFF8696B"/>
        <color rgb="FFFFEB84"/>
        <color rgb="FF63BE7B"/>
      </colorScale>
    </cfRule>
  </conditionalFormatting>
  <conditionalFormatting sqref="P19">
    <cfRule type="containsText" dxfId="98" priority="68" operator="containsText" text="ALTA">
      <formula>NOT(ISERROR(SEARCH("ALTA",P19)))</formula>
    </cfRule>
    <cfRule type="containsText" dxfId="97" priority="69" operator="containsText" text="EXTREMA">
      <formula>NOT(ISERROR(SEARCH("EXTREMA",P19)))</formula>
    </cfRule>
    <cfRule type="containsText" dxfId="96" priority="70" operator="containsText" text="ALTA">
      <formula>NOT(ISERROR(SEARCH("ALTA",P19)))</formula>
    </cfRule>
    <cfRule type="containsText" dxfId="95" priority="71" operator="containsText" text="MODERADA">
      <formula>NOT(ISERROR(SEARCH("MODERADA",P19)))</formula>
    </cfRule>
    <cfRule type="containsText" dxfId="94" priority="72" operator="containsText" text="BAJA">
      <formula>NOT(ISERROR(SEARCH("BAJA",P19)))</formula>
    </cfRule>
    <cfRule type="colorScale" priority="73">
      <colorScale>
        <cfvo type="num" val="1"/>
        <cfvo type="num" val="2"/>
        <cfvo type="num" val="5"/>
        <color rgb="FFF8696B"/>
        <color rgb="FFFFEB84"/>
        <color rgb="FF63BE7B"/>
      </colorScale>
    </cfRule>
    <cfRule type="colorScale" priority="74">
      <colorScale>
        <cfvo type="min"/>
        <cfvo type="percentile" val="50"/>
        <cfvo type="max"/>
        <color rgb="FFF8696B"/>
        <color rgb="FFFFEB84"/>
        <color rgb="FF63BE7B"/>
      </colorScale>
    </cfRule>
  </conditionalFormatting>
  <conditionalFormatting sqref="AI19">
    <cfRule type="containsText" dxfId="93" priority="75" operator="containsText" text="ALTA">
      <formula>NOT(ISERROR(SEARCH("ALTA",AI19)))</formula>
    </cfRule>
    <cfRule type="containsText" dxfId="92" priority="76" operator="containsText" text="EXTREMA">
      <formula>NOT(ISERROR(SEARCH("EXTREMA",AI19)))</formula>
    </cfRule>
    <cfRule type="containsText" dxfId="91" priority="77" operator="containsText" text="ALTA">
      <formula>NOT(ISERROR(SEARCH("ALTA",AI19)))</formula>
    </cfRule>
    <cfRule type="containsText" dxfId="90" priority="78" operator="containsText" text="MODERADA">
      <formula>NOT(ISERROR(SEARCH("MODERADA",AI19)))</formula>
    </cfRule>
    <cfRule type="containsText" dxfId="89" priority="79" operator="containsText" text="BAJA">
      <formula>NOT(ISERROR(SEARCH("BAJA",AI19)))</formula>
    </cfRule>
    <cfRule type="colorScale" priority="80">
      <colorScale>
        <cfvo type="num" val="1"/>
        <cfvo type="num" val="2"/>
        <cfvo type="num" val="5"/>
        <color rgb="FFF8696B"/>
        <color rgb="FFFFEB84"/>
        <color rgb="FF63BE7B"/>
      </colorScale>
    </cfRule>
    <cfRule type="colorScale" priority="81">
      <colorScale>
        <cfvo type="min"/>
        <cfvo type="percentile" val="50"/>
        <cfvo type="max"/>
        <color rgb="FFF8696B"/>
        <color rgb="FFFFEB84"/>
        <color rgb="FF63BE7B"/>
      </colorScale>
    </cfRule>
  </conditionalFormatting>
  <conditionalFormatting sqref="AI19">
    <cfRule type="containsText" dxfId="88" priority="82" operator="containsText" text="ALTA">
      <formula>NOT(ISERROR(SEARCH("ALTA",AI19)))</formula>
    </cfRule>
    <cfRule type="containsText" dxfId="87" priority="83" operator="containsText" text="EXTREMA">
      <formula>NOT(ISERROR(SEARCH("EXTREMA",AI19)))</formula>
    </cfRule>
    <cfRule type="containsText" dxfId="86" priority="84" operator="containsText" text="ALTA">
      <formula>NOT(ISERROR(SEARCH("ALTA",AI19)))</formula>
    </cfRule>
    <cfRule type="containsText" dxfId="85" priority="85" operator="containsText" text="MODERADA">
      <formula>NOT(ISERROR(SEARCH("MODERADA",AI19)))</formula>
    </cfRule>
    <cfRule type="containsText" dxfId="84" priority="86" operator="containsText" text="BAJA">
      <formula>NOT(ISERROR(SEARCH("BAJA",AI19)))</formula>
    </cfRule>
    <cfRule type="colorScale" priority="87">
      <colorScale>
        <cfvo type="num" val="1"/>
        <cfvo type="num" val="2"/>
        <cfvo type="num" val="5"/>
        <color rgb="FFF8696B"/>
        <color rgb="FFFFEB84"/>
        <color rgb="FF63BE7B"/>
      </colorScale>
    </cfRule>
    <cfRule type="colorScale" priority="88">
      <colorScale>
        <cfvo type="min"/>
        <cfvo type="percentile" val="50"/>
        <cfvo type="max"/>
        <color rgb="FFF8696B"/>
        <color rgb="FFFFEB84"/>
        <color rgb="FF63BE7B"/>
      </colorScale>
    </cfRule>
  </conditionalFormatting>
  <conditionalFormatting sqref="P16">
    <cfRule type="containsText" dxfId="83" priority="33" operator="containsText" text="ALTA">
      <formula>NOT(ISERROR(SEARCH("ALTA",P16)))</formula>
    </cfRule>
    <cfRule type="containsText" dxfId="82" priority="34" operator="containsText" text="EXTREMA">
      <formula>NOT(ISERROR(SEARCH("EXTREMA",P16)))</formula>
    </cfRule>
    <cfRule type="containsText" dxfId="81" priority="35" operator="containsText" text="ALTA">
      <formula>NOT(ISERROR(SEARCH("ALTA",P16)))</formula>
    </cfRule>
    <cfRule type="containsText" dxfId="80" priority="36" operator="containsText" text="MODERADA">
      <formula>NOT(ISERROR(SEARCH("MODERADA",P16)))</formula>
    </cfRule>
    <cfRule type="containsText" dxfId="79" priority="37" operator="containsText" text="BAJA">
      <formula>NOT(ISERROR(SEARCH("BAJA",P16)))</formula>
    </cfRule>
    <cfRule type="colorScale" priority="38">
      <colorScale>
        <cfvo type="num" val="1"/>
        <cfvo type="num" val="2"/>
        <cfvo type="num" val="5"/>
        <color rgb="FFF8696B"/>
        <color rgb="FFFFEB84"/>
        <color rgb="FF63BE7B"/>
      </colorScale>
    </cfRule>
    <cfRule type="colorScale" priority="39">
      <colorScale>
        <cfvo type="min"/>
        <cfvo type="percentile" val="50"/>
        <cfvo type="max"/>
        <color rgb="FFF8696B"/>
        <color rgb="FFFFEB84"/>
        <color rgb="FF63BE7B"/>
      </colorScale>
    </cfRule>
  </conditionalFormatting>
  <conditionalFormatting sqref="P16">
    <cfRule type="containsText" dxfId="78" priority="40" operator="containsText" text="ALTA">
      <formula>NOT(ISERROR(SEARCH("ALTA",P16)))</formula>
    </cfRule>
    <cfRule type="containsText" dxfId="77" priority="41" operator="containsText" text="EXTREMA">
      <formula>NOT(ISERROR(SEARCH("EXTREMA",P16)))</formula>
    </cfRule>
    <cfRule type="containsText" dxfId="76" priority="42" operator="containsText" text="ALTA">
      <formula>NOT(ISERROR(SEARCH("ALTA",P16)))</formula>
    </cfRule>
    <cfRule type="containsText" dxfId="75" priority="43" operator="containsText" text="MODERADA">
      <formula>NOT(ISERROR(SEARCH("MODERADA",P16)))</formula>
    </cfRule>
    <cfRule type="containsText" dxfId="74" priority="44" operator="containsText" text="BAJA">
      <formula>NOT(ISERROR(SEARCH("BAJA",P16)))</formula>
    </cfRule>
    <cfRule type="colorScale" priority="45">
      <colorScale>
        <cfvo type="num" val="1"/>
        <cfvo type="num" val="2"/>
        <cfvo type="num" val="5"/>
        <color rgb="FFF8696B"/>
        <color rgb="FFFFEB84"/>
        <color rgb="FF63BE7B"/>
      </colorScale>
    </cfRule>
    <cfRule type="colorScale" priority="46">
      <colorScale>
        <cfvo type="min"/>
        <cfvo type="percentile" val="50"/>
        <cfvo type="max"/>
        <color rgb="FFF8696B"/>
        <color rgb="FFFFEB84"/>
        <color rgb="FF63BE7B"/>
      </colorScale>
    </cfRule>
  </conditionalFormatting>
  <conditionalFormatting sqref="AI16">
    <cfRule type="containsText" dxfId="73" priority="47" operator="containsText" text="ALTA">
      <formula>NOT(ISERROR(SEARCH("ALTA",AI16)))</formula>
    </cfRule>
    <cfRule type="containsText" dxfId="72" priority="48" operator="containsText" text="EXTREMA">
      <formula>NOT(ISERROR(SEARCH("EXTREMA",AI16)))</formula>
    </cfRule>
    <cfRule type="containsText" dxfId="71" priority="49" operator="containsText" text="ALTA">
      <formula>NOT(ISERROR(SEARCH("ALTA",AI16)))</formula>
    </cfRule>
    <cfRule type="containsText" dxfId="70" priority="50" operator="containsText" text="MODERADA">
      <formula>NOT(ISERROR(SEARCH("MODERADA",AI16)))</formula>
    </cfRule>
    <cfRule type="containsText" dxfId="69" priority="51" operator="containsText" text="BAJA">
      <formula>NOT(ISERROR(SEARCH("BAJA",AI16)))</formula>
    </cfRule>
    <cfRule type="colorScale" priority="52">
      <colorScale>
        <cfvo type="num" val="1"/>
        <cfvo type="num" val="2"/>
        <cfvo type="num" val="5"/>
        <color rgb="FFF8696B"/>
        <color rgb="FFFFEB84"/>
        <color rgb="FF63BE7B"/>
      </colorScale>
    </cfRule>
    <cfRule type="colorScale" priority="53">
      <colorScale>
        <cfvo type="min"/>
        <cfvo type="percentile" val="50"/>
        <cfvo type="max"/>
        <color rgb="FFF8696B"/>
        <color rgb="FFFFEB84"/>
        <color rgb="FF63BE7B"/>
      </colorScale>
    </cfRule>
  </conditionalFormatting>
  <conditionalFormatting sqref="AI16">
    <cfRule type="containsText" dxfId="68" priority="54" operator="containsText" text="ALTA">
      <formula>NOT(ISERROR(SEARCH("ALTA",AI16)))</formula>
    </cfRule>
    <cfRule type="containsText" dxfId="67" priority="55" operator="containsText" text="EXTREMA">
      <formula>NOT(ISERROR(SEARCH("EXTREMA",AI16)))</formula>
    </cfRule>
    <cfRule type="containsText" dxfId="66" priority="56" operator="containsText" text="ALTA">
      <formula>NOT(ISERROR(SEARCH("ALTA",AI16)))</formula>
    </cfRule>
    <cfRule type="containsText" dxfId="65" priority="57" operator="containsText" text="MODERADA">
      <formula>NOT(ISERROR(SEARCH("MODERADA",AI16)))</formula>
    </cfRule>
    <cfRule type="containsText" dxfId="64" priority="58" operator="containsText" text="BAJA">
      <formula>NOT(ISERROR(SEARCH("BAJA",AI16)))</formula>
    </cfRule>
    <cfRule type="colorScale" priority="59">
      <colorScale>
        <cfvo type="num" val="1"/>
        <cfvo type="num" val="2"/>
        <cfvo type="num" val="5"/>
        <color rgb="FFF8696B"/>
        <color rgb="FFFFEB84"/>
        <color rgb="FF63BE7B"/>
      </colorScale>
    </cfRule>
    <cfRule type="colorScale" priority="60">
      <colorScale>
        <cfvo type="min"/>
        <cfvo type="percentile" val="50"/>
        <cfvo type="max"/>
        <color rgb="FFF8696B"/>
        <color rgb="FFFFEB84"/>
        <color rgb="FF63BE7B"/>
      </colorScale>
    </cfRule>
  </conditionalFormatting>
  <conditionalFormatting sqref="P21">
    <cfRule type="containsText" dxfId="63" priority="5" operator="containsText" text="ALTA">
      <formula>NOT(ISERROR(SEARCH("ALTA",P21)))</formula>
    </cfRule>
    <cfRule type="containsText" dxfId="62" priority="6" operator="containsText" text="EXTREMA">
      <formula>NOT(ISERROR(SEARCH("EXTREMA",P21)))</formula>
    </cfRule>
    <cfRule type="containsText" dxfId="61" priority="7" operator="containsText" text="ALTA">
      <formula>NOT(ISERROR(SEARCH("ALTA",P21)))</formula>
    </cfRule>
    <cfRule type="containsText" dxfId="60" priority="8" operator="containsText" text="MODERADA">
      <formula>NOT(ISERROR(SEARCH("MODERADA",P21)))</formula>
    </cfRule>
    <cfRule type="containsText" dxfId="59" priority="9" operator="containsText" text="BAJA">
      <formula>NOT(ISERROR(SEARCH("BAJA",P21)))</formula>
    </cfRule>
    <cfRule type="colorScale" priority="10">
      <colorScale>
        <cfvo type="num" val="1"/>
        <cfvo type="num" val="2"/>
        <cfvo type="num" val="5"/>
        <color rgb="FFF8696B"/>
        <color rgb="FFFFEB84"/>
        <color rgb="FF63BE7B"/>
      </colorScale>
    </cfRule>
    <cfRule type="colorScale" priority="11">
      <colorScale>
        <cfvo type="min"/>
        <cfvo type="percentile" val="50"/>
        <cfvo type="max"/>
        <color rgb="FFF8696B"/>
        <color rgb="FFFFEB84"/>
        <color rgb="FF63BE7B"/>
      </colorScale>
    </cfRule>
  </conditionalFormatting>
  <conditionalFormatting sqref="P21">
    <cfRule type="containsText" dxfId="58" priority="12" operator="containsText" text="ALTA">
      <formula>NOT(ISERROR(SEARCH("ALTA",P21)))</formula>
    </cfRule>
    <cfRule type="containsText" dxfId="57" priority="13" operator="containsText" text="EXTREMA">
      <formula>NOT(ISERROR(SEARCH("EXTREMA",P21)))</formula>
    </cfRule>
    <cfRule type="containsText" dxfId="56" priority="14" operator="containsText" text="ALTA">
      <formula>NOT(ISERROR(SEARCH("ALTA",P21)))</formula>
    </cfRule>
    <cfRule type="containsText" dxfId="55" priority="15" operator="containsText" text="MODERADA">
      <formula>NOT(ISERROR(SEARCH("MODERADA",P21)))</formula>
    </cfRule>
    <cfRule type="containsText" dxfId="54" priority="16" operator="containsText" text="BAJA">
      <formula>NOT(ISERROR(SEARCH("BAJA",P21)))</formula>
    </cfRule>
    <cfRule type="colorScale" priority="17">
      <colorScale>
        <cfvo type="num" val="1"/>
        <cfvo type="num" val="2"/>
        <cfvo type="num" val="5"/>
        <color rgb="FFF8696B"/>
        <color rgb="FFFFEB84"/>
        <color rgb="FF63BE7B"/>
      </colorScale>
    </cfRule>
    <cfRule type="colorScale" priority="18">
      <colorScale>
        <cfvo type="min"/>
        <cfvo type="percentile" val="50"/>
        <cfvo type="max"/>
        <color rgb="FFF8696B"/>
        <color rgb="FFFFEB84"/>
        <color rgb="FF63BE7B"/>
      </colorScale>
    </cfRule>
  </conditionalFormatting>
  <conditionalFormatting sqref="AI21">
    <cfRule type="containsText" dxfId="53" priority="19" operator="containsText" text="ALTA">
      <formula>NOT(ISERROR(SEARCH("ALTA",AI21)))</formula>
    </cfRule>
    <cfRule type="containsText" dxfId="52" priority="20" operator="containsText" text="EXTREMA">
      <formula>NOT(ISERROR(SEARCH("EXTREMA",AI21)))</formula>
    </cfRule>
    <cfRule type="containsText" dxfId="51" priority="21" operator="containsText" text="ALTA">
      <formula>NOT(ISERROR(SEARCH("ALTA",AI21)))</formula>
    </cfRule>
    <cfRule type="containsText" dxfId="50" priority="22" operator="containsText" text="MODERADA">
      <formula>NOT(ISERROR(SEARCH("MODERADA",AI21)))</formula>
    </cfRule>
    <cfRule type="containsText" dxfId="49" priority="23" operator="containsText" text="BAJA">
      <formula>NOT(ISERROR(SEARCH("BAJA",AI21)))</formula>
    </cfRule>
    <cfRule type="colorScale" priority="24">
      <colorScale>
        <cfvo type="num" val="1"/>
        <cfvo type="num" val="2"/>
        <cfvo type="num" val="5"/>
        <color rgb="FFF8696B"/>
        <color rgb="FFFFEB84"/>
        <color rgb="FF63BE7B"/>
      </colorScale>
    </cfRule>
    <cfRule type="colorScale" priority="25">
      <colorScale>
        <cfvo type="min"/>
        <cfvo type="percentile" val="50"/>
        <cfvo type="max"/>
        <color rgb="FFF8696B"/>
        <color rgb="FFFFEB84"/>
        <color rgb="FF63BE7B"/>
      </colorScale>
    </cfRule>
  </conditionalFormatting>
  <conditionalFormatting sqref="AI21">
    <cfRule type="containsText" dxfId="48" priority="26" operator="containsText" text="ALTA">
      <formula>NOT(ISERROR(SEARCH("ALTA",AI21)))</formula>
    </cfRule>
    <cfRule type="containsText" dxfId="47" priority="27" operator="containsText" text="EXTREMA">
      <formula>NOT(ISERROR(SEARCH("EXTREMA",AI21)))</formula>
    </cfRule>
    <cfRule type="containsText" dxfId="46" priority="28" operator="containsText" text="ALTA">
      <formula>NOT(ISERROR(SEARCH("ALTA",AI21)))</formula>
    </cfRule>
    <cfRule type="containsText" dxfId="45" priority="29" operator="containsText" text="MODERADA">
      <formula>NOT(ISERROR(SEARCH("MODERADA",AI21)))</formula>
    </cfRule>
    <cfRule type="containsText" dxfId="44" priority="30" operator="containsText" text="BAJA">
      <formula>NOT(ISERROR(SEARCH("BAJA",AI21)))</formula>
    </cfRule>
    <cfRule type="colorScale" priority="31">
      <colorScale>
        <cfvo type="num" val="1"/>
        <cfvo type="num" val="2"/>
        <cfvo type="num" val="5"/>
        <color rgb="FFF8696B"/>
        <color rgb="FFFFEB84"/>
        <color rgb="FF63BE7B"/>
      </colorScale>
    </cfRule>
    <cfRule type="colorScale" priority="32">
      <colorScale>
        <cfvo type="min"/>
        <cfvo type="percentile" val="50"/>
        <cfvo type="max"/>
        <color rgb="FFF8696B"/>
        <color rgb="FFFFEB84"/>
        <color rgb="FF63BE7B"/>
      </colorScale>
    </cfRule>
  </conditionalFormatting>
  <conditionalFormatting sqref="P27">
    <cfRule type="containsText" dxfId="43" priority="1279" operator="containsText" text="ALTA">
      <formula>NOT(ISERROR(SEARCH("ALTA",P27)))</formula>
    </cfRule>
    <cfRule type="containsText" dxfId="42" priority="1280" operator="containsText" text="EXTREMA">
      <formula>NOT(ISERROR(SEARCH("EXTREMA",P27)))</formula>
    </cfRule>
    <cfRule type="containsText" dxfId="41" priority="1281" operator="containsText" text="ALTA">
      <formula>NOT(ISERROR(SEARCH("ALTA",P27)))</formula>
    </cfRule>
    <cfRule type="containsText" dxfId="40" priority="1282" operator="containsText" text="MODERADA">
      <formula>NOT(ISERROR(SEARCH("MODERADA",P27)))</formula>
    </cfRule>
    <cfRule type="containsText" dxfId="39" priority="1283" operator="containsText" text="BAJA">
      <formula>NOT(ISERROR(SEARCH("BAJA",P27)))</formula>
    </cfRule>
    <cfRule type="colorScale" priority="1284">
      <colorScale>
        <cfvo type="num" val="1"/>
        <cfvo type="num" val="2"/>
        <cfvo type="num" val="5"/>
        <color rgb="FFF8696B"/>
        <color rgb="FFFFEB84"/>
        <color rgb="FF63BE7B"/>
      </colorScale>
    </cfRule>
    <cfRule type="colorScale" priority="1285">
      <colorScale>
        <cfvo type="min"/>
        <cfvo type="percentile" val="50"/>
        <cfvo type="max"/>
        <color rgb="FFF8696B"/>
        <color rgb="FFFFEB84"/>
        <color rgb="FF63BE7B"/>
      </colorScale>
    </cfRule>
  </conditionalFormatting>
  <conditionalFormatting sqref="P27">
    <cfRule type="containsText" dxfId="38" priority="1286" operator="containsText" text="ALTA">
      <formula>NOT(ISERROR(SEARCH("ALTA",P27)))</formula>
    </cfRule>
    <cfRule type="containsText" dxfId="37" priority="1287" operator="containsText" text="EXTREMA">
      <formula>NOT(ISERROR(SEARCH("EXTREMA",P27)))</formula>
    </cfRule>
    <cfRule type="containsText" dxfId="36" priority="1288" operator="containsText" text="ALTA">
      <formula>NOT(ISERROR(SEARCH("ALTA",P27)))</formula>
    </cfRule>
    <cfRule type="containsText" dxfId="35" priority="1289" operator="containsText" text="MODERADA">
      <formula>NOT(ISERROR(SEARCH("MODERADA",P27)))</formula>
    </cfRule>
    <cfRule type="containsText" dxfId="34" priority="1290" operator="containsText" text="BAJA">
      <formula>NOT(ISERROR(SEARCH("BAJA",P27)))</formula>
    </cfRule>
    <cfRule type="colorScale" priority="1291">
      <colorScale>
        <cfvo type="num" val="1"/>
        <cfvo type="num" val="2"/>
        <cfvo type="num" val="5"/>
        <color rgb="FFF8696B"/>
        <color rgb="FFFFEB84"/>
        <color rgb="FF63BE7B"/>
      </colorScale>
    </cfRule>
    <cfRule type="colorScale" priority="1292">
      <colorScale>
        <cfvo type="min"/>
        <cfvo type="percentile" val="50"/>
        <cfvo type="max"/>
        <color rgb="FFF8696B"/>
        <color rgb="FFFFEB84"/>
        <color rgb="FF63BE7B"/>
      </colorScale>
    </cfRule>
  </conditionalFormatting>
  <conditionalFormatting sqref="AI27">
    <cfRule type="containsText" dxfId="33" priority="1293" operator="containsText" text="ALTA">
      <formula>NOT(ISERROR(SEARCH("ALTA",AI27)))</formula>
    </cfRule>
    <cfRule type="containsText" dxfId="32" priority="1294" operator="containsText" text="EXTREMA">
      <formula>NOT(ISERROR(SEARCH("EXTREMA",AI27)))</formula>
    </cfRule>
    <cfRule type="containsText" dxfId="31" priority="1295" operator="containsText" text="ALTA">
      <formula>NOT(ISERROR(SEARCH("ALTA",AI27)))</formula>
    </cfRule>
    <cfRule type="containsText" dxfId="30" priority="1296" operator="containsText" text="MODERADA">
      <formula>NOT(ISERROR(SEARCH("MODERADA",AI27)))</formula>
    </cfRule>
    <cfRule type="containsText" dxfId="29" priority="1297" operator="containsText" text="BAJA">
      <formula>NOT(ISERROR(SEARCH("BAJA",AI27)))</formula>
    </cfRule>
    <cfRule type="colorScale" priority="1298">
      <colorScale>
        <cfvo type="num" val="1"/>
        <cfvo type="num" val="2"/>
        <cfvo type="num" val="5"/>
        <color rgb="FFF8696B"/>
        <color rgb="FFFFEB84"/>
        <color rgb="FF63BE7B"/>
      </colorScale>
    </cfRule>
    <cfRule type="colorScale" priority="1299">
      <colorScale>
        <cfvo type="min"/>
        <cfvo type="percentile" val="50"/>
        <cfvo type="max"/>
        <color rgb="FFF8696B"/>
        <color rgb="FFFFEB84"/>
        <color rgb="FF63BE7B"/>
      </colorScale>
    </cfRule>
  </conditionalFormatting>
  <conditionalFormatting sqref="AI27">
    <cfRule type="containsText" dxfId="28" priority="1300" operator="containsText" text="ALTA">
      <formula>NOT(ISERROR(SEARCH("ALTA",AI27)))</formula>
    </cfRule>
    <cfRule type="containsText" dxfId="27" priority="1301" operator="containsText" text="EXTREMA">
      <formula>NOT(ISERROR(SEARCH("EXTREMA",AI27)))</formula>
    </cfRule>
    <cfRule type="containsText" dxfId="26" priority="1302" operator="containsText" text="ALTA">
      <formula>NOT(ISERROR(SEARCH("ALTA",AI27)))</formula>
    </cfRule>
    <cfRule type="containsText" dxfId="25" priority="1303" operator="containsText" text="MODERADA">
      <formula>NOT(ISERROR(SEARCH("MODERADA",AI27)))</formula>
    </cfRule>
    <cfRule type="containsText" dxfId="24" priority="1304" operator="containsText" text="BAJA">
      <formula>NOT(ISERROR(SEARCH("BAJA",AI27)))</formula>
    </cfRule>
    <cfRule type="colorScale" priority="1305">
      <colorScale>
        <cfvo type="num" val="1"/>
        <cfvo type="num" val="2"/>
        <cfvo type="num" val="5"/>
        <color rgb="FFF8696B"/>
        <color rgb="FFFFEB84"/>
        <color rgb="FF63BE7B"/>
      </colorScale>
    </cfRule>
    <cfRule type="colorScale" priority="1306">
      <colorScale>
        <cfvo type="min"/>
        <cfvo type="percentile" val="50"/>
        <cfvo type="max"/>
        <color rgb="FFF8696B"/>
        <color rgb="FFFFEB84"/>
        <color rgb="FF63BE7B"/>
      </colorScale>
    </cfRule>
  </conditionalFormatting>
  <conditionalFormatting sqref="P13:P15 P10:P11 P23">
    <cfRule type="containsText" dxfId="23" priority="1307" operator="containsText" text="ALTA">
      <formula>NOT(ISERROR(SEARCH("ALTA",P10)))</formula>
    </cfRule>
    <cfRule type="containsText" dxfId="22" priority="1308" operator="containsText" text="EXTREMA">
      <formula>NOT(ISERROR(SEARCH("EXTREMA",P10)))</formula>
    </cfRule>
    <cfRule type="containsText" dxfId="21" priority="1309" operator="containsText" text="ALTA">
      <formula>NOT(ISERROR(SEARCH("ALTA",P10)))</formula>
    </cfRule>
    <cfRule type="containsText" dxfId="20" priority="1310" operator="containsText" text="MODERADA">
      <formula>NOT(ISERROR(SEARCH("MODERADA",P10)))</formula>
    </cfRule>
    <cfRule type="containsText" dxfId="19" priority="1311" operator="containsText" text="BAJA">
      <formula>NOT(ISERROR(SEARCH("BAJA",P10)))</formula>
    </cfRule>
    <cfRule type="colorScale" priority="1312">
      <colorScale>
        <cfvo type="num" val="1"/>
        <cfvo type="num" val="2"/>
        <cfvo type="num" val="5"/>
        <color rgb="FFF8696B"/>
        <color rgb="FFFFEB84"/>
        <color rgb="FF63BE7B"/>
      </colorScale>
    </cfRule>
    <cfRule type="colorScale" priority="1313">
      <colorScale>
        <cfvo type="min"/>
        <cfvo type="percentile" val="50"/>
        <cfvo type="max"/>
        <color rgb="FFF8696B"/>
        <color rgb="FFFFEB84"/>
        <color rgb="FF63BE7B"/>
      </colorScale>
    </cfRule>
  </conditionalFormatting>
  <conditionalFormatting sqref="P13:P15 P10:P11 P23">
    <cfRule type="containsText" dxfId="18" priority="1328" operator="containsText" text="ALTA">
      <formula>NOT(ISERROR(SEARCH("ALTA",P10)))</formula>
    </cfRule>
    <cfRule type="containsText" dxfId="17" priority="1329" operator="containsText" text="EXTREMA">
      <formula>NOT(ISERROR(SEARCH("EXTREMA",P10)))</formula>
    </cfRule>
    <cfRule type="containsText" dxfId="16" priority="1330" operator="containsText" text="ALTA">
      <formula>NOT(ISERROR(SEARCH("ALTA",P10)))</formula>
    </cfRule>
    <cfRule type="containsText" dxfId="15" priority="1331" operator="containsText" text="MODERADA">
      <formula>NOT(ISERROR(SEARCH("MODERADA",P10)))</formula>
    </cfRule>
    <cfRule type="containsText" dxfId="14" priority="1332" operator="containsText" text="BAJA">
      <formula>NOT(ISERROR(SEARCH("BAJA",P10)))</formula>
    </cfRule>
    <cfRule type="colorScale" priority="1333">
      <colorScale>
        <cfvo type="num" val="1"/>
        <cfvo type="num" val="2"/>
        <cfvo type="num" val="5"/>
        <color rgb="FFF8696B"/>
        <color rgb="FFFFEB84"/>
        <color rgb="FF63BE7B"/>
      </colorScale>
    </cfRule>
    <cfRule type="colorScale" priority="1334">
      <colorScale>
        <cfvo type="min"/>
        <cfvo type="percentile" val="50"/>
        <cfvo type="max"/>
        <color rgb="FFF8696B"/>
        <color rgb="FFFFEB84"/>
        <color rgb="FF63BE7B"/>
      </colorScale>
    </cfRule>
  </conditionalFormatting>
  <conditionalFormatting sqref="AI13:AI15 AI10:AI11 AI23">
    <cfRule type="containsText" dxfId="13" priority="1349" operator="containsText" text="ALTA">
      <formula>NOT(ISERROR(SEARCH("ALTA",AI10)))</formula>
    </cfRule>
    <cfRule type="containsText" dxfId="12" priority="1350" operator="containsText" text="EXTREMA">
      <formula>NOT(ISERROR(SEARCH("EXTREMA",AI10)))</formula>
    </cfRule>
    <cfRule type="containsText" dxfId="11" priority="1351" operator="containsText" text="ALTA">
      <formula>NOT(ISERROR(SEARCH("ALTA",AI10)))</formula>
    </cfRule>
    <cfRule type="containsText" dxfId="10" priority="1352" operator="containsText" text="MODERADA">
      <formula>NOT(ISERROR(SEARCH("MODERADA",AI10)))</formula>
    </cfRule>
    <cfRule type="containsText" dxfId="9" priority="1353" operator="containsText" text="BAJA">
      <formula>NOT(ISERROR(SEARCH("BAJA",AI10)))</formula>
    </cfRule>
    <cfRule type="colorScale" priority="1354">
      <colorScale>
        <cfvo type="num" val="1"/>
        <cfvo type="num" val="2"/>
        <cfvo type="num" val="5"/>
        <color rgb="FFF8696B"/>
        <color rgb="FFFFEB84"/>
        <color rgb="FF63BE7B"/>
      </colorScale>
    </cfRule>
    <cfRule type="colorScale" priority="1355">
      <colorScale>
        <cfvo type="min"/>
        <cfvo type="percentile" val="50"/>
        <cfvo type="max"/>
        <color rgb="FFF8696B"/>
        <color rgb="FFFFEB84"/>
        <color rgb="FF63BE7B"/>
      </colorScale>
    </cfRule>
  </conditionalFormatting>
  <conditionalFormatting sqref="AI13:AI15 AI10:AI11 AI23">
    <cfRule type="containsText" dxfId="8" priority="1370" operator="containsText" text="ALTA">
      <formula>NOT(ISERROR(SEARCH("ALTA",AI10)))</formula>
    </cfRule>
    <cfRule type="containsText" dxfId="7" priority="1371" operator="containsText" text="EXTREMA">
      <formula>NOT(ISERROR(SEARCH("EXTREMA",AI10)))</formula>
    </cfRule>
    <cfRule type="containsText" dxfId="6" priority="1372" operator="containsText" text="ALTA">
      <formula>NOT(ISERROR(SEARCH("ALTA",AI10)))</formula>
    </cfRule>
    <cfRule type="containsText" dxfId="5" priority="1373" operator="containsText" text="MODERADA">
      <formula>NOT(ISERROR(SEARCH("MODERADA",AI10)))</formula>
    </cfRule>
    <cfRule type="containsText" dxfId="4" priority="1374" operator="containsText" text="BAJA">
      <formula>NOT(ISERROR(SEARCH("BAJA",AI10)))</formula>
    </cfRule>
    <cfRule type="colorScale" priority="1375">
      <colorScale>
        <cfvo type="num" val="1"/>
        <cfvo type="num" val="2"/>
        <cfvo type="num" val="5"/>
        <color rgb="FFF8696B"/>
        <color rgb="FFFFEB84"/>
        <color rgb="FF63BE7B"/>
      </colorScale>
    </cfRule>
    <cfRule type="colorScale" priority="1376">
      <colorScale>
        <cfvo type="min"/>
        <cfvo type="percentile" val="50"/>
        <cfvo type="max"/>
        <color rgb="FFF8696B"/>
        <color rgb="FFFFEB84"/>
        <color rgb="FF63BE7B"/>
      </colorScale>
    </cfRule>
  </conditionalFormatting>
  <conditionalFormatting sqref="AV9:AV21 AV23:AV30">
    <cfRule type="containsText" dxfId="3" priority="1" operator="containsText" text="INCUMPLIDA">
      <formula>NOT(ISERROR(SEARCH("INCUMPLIDA",AV9)))</formula>
    </cfRule>
    <cfRule type="containsText" dxfId="2" priority="2" operator="containsText" text="TERMINADA">
      <formula>NOT(ISERROR(SEARCH("TERMINADA",AV9)))</formula>
    </cfRule>
    <cfRule type="containsText" dxfId="1" priority="3" operator="containsText" text="EN PROCESO">
      <formula>NOT(ISERROR(SEARCH("EN PROCESO",AV9)))</formula>
    </cfRule>
    <cfRule type="containsText" dxfId="0" priority="4" operator="containsText" text="SIN INICIAR">
      <formula>NOT(ISERROR(SEARCH("SIN INICIAR",AV9)))</formula>
    </cfRule>
  </conditionalFormatting>
  <dataValidations count="10">
    <dataValidation type="list" allowBlank="1" showInputMessage="1" showErrorMessage="1" sqref="H9:H20 H23:H30" xr:uid="{00000000-0002-0000-0200-000000000000}">
      <formula1>Tipo_Impacto</formula1>
    </dataValidation>
    <dataValidation type="list" allowBlank="1" showInputMessage="1" showErrorMessage="1" sqref="K23:K27 K9:K16 K19 K21" xr:uid="{00000000-0002-0000-0200-000001000000}">
      <formula1>Frecuencia</formula1>
    </dataValidation>
    <dataValidation type="list" allowBlank="1" showInputMessage="1" showErrorMessage="1" sqref="M23:M27 M9:M16 M19 M21" xr:uid="{00000000-0002-0000-0200-000002000000}">
      <formula1>Impacto</formula1>
    </dataValidation>
    <dataValidation type="list" allowBlank="1" showInputMessage="1" showErrorMessage="1" sqref="Z23:Z27 Z9:Z16 Z19 Z21" xr:uid="{00000000-0002-0000-0200-000003000000}">
      <formula1>P_8</formula1>
    </dataValidation>
    <dataValidation type="list" allowBlank="1" showInputMessage="1" showErrorMessage="1" sqref="AB23:AB27 AB9:AB16 AB19 AB21" xr:uid="{00000000-0002-0000-0200-000004000000}">
      <formula1>P_9</formula1>
    </dataValidation>
    <dataValidation type="list" allowBlank="1" showErrorMessage="1" sqref="H21:H22" xr:uid="{00000000-0002-0000-0200-000005000000}">
      <formula1>Tipo_Impacto</formula1>
    </dataValidation>
    <dataValidation type="list" allowBlank="1" showInputMessage="1" showErrorMessage="1" sqref="A9:A30" xr:uid="{00000000-0002-0000-0200-000006000000}">
      <formula1>Macroprocesos</formula1>
    </dataValidation>
    <dataValidation type="list" allowBlank="1" showInputMessage="1" showErrorMessage="1" sqref="B9:B30" xr:uid="{00000000-0002-0000-0200-000007000000}">
      <formula1>Procesos</formula1>
    </dataValidation>
    <dataValidation type="list" allowBlank="1" showInputMessage="1" showErrorMessage="1" sqref="D9:D30" xr:uid="{00000000-0002-0000-0200-000008000000}">
      <formula1>Tipología</formula1>
    </dataValidation>
    <dataValidation type="list" allowBlank="1" showInputMessage="1" showErrorMessage="1" sqref="S9:S30" xr:uid="{00000000-0002-0000-0200-000009000000}">
      <formula1>Ejecución</formula1>
    </dataValidation>
  </dataValidations>
  <printOptions horizontalCentered="1"/>
  <pageMargins left="0.11" right="0.13" top="0.27559055118110237" bottom="0.32" header="0.19685039370078741" footer="0.17"/>
  <pageSetup paperSize="281" scale="60" pageOrder="overThenDown" orientation="landscape" r:id="rId1"/>
  <colBreaks count="1" manualBreakCount="1">
    <brk id="22"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26"/>
  <sheetViews>
    <sheetView zoomScale="80" zoomScaleNormal="80" workbookViewId="0">
      <pane xSplit="2" ySplit="7" topLeftCell="C11" activePane="bottomRight" state="frozen"/>
      <selection sqref="A1:A4"/>
      <selection pane="topRight" sqref="A1:A4"/>
      <selection pane="bottomLeft" sqref="A1:A4"/>
      <selection pane="bottomRight" activeCell="A7" sqref="A7"/>
    </sheetView>
  </sheetViews>
  <sheetFormatPr baseColWidth="10" defaultRowHeight="14.4" x14ac:dyDescent="0.3"/>
  <cols>
    <col min="1" max="1" width="6.5546875" customWidth="1"/>
    <col min="2" max="2" width="63" customWidth="1"/>
    <col min="3" max="12" width="15.5546875" customWidth="1"/>
    <col min="13" max="13" width="16.109375" style="126" customWidth="1"/>
    <col min="14" max="16" width="15.5546875" customWidth="1"/>
    <col min="17" max="17" width="15.6640625" customWidth="1"/>
  </cols>
  <sheetData>
    <row r="1" spans="1:17" ht="15" thickBot="1" x14ac:dyDescent="0.35"/>
    <row r="2" spans="1:17" ht="55.5" customHeight="1" thickBot="1" x14ac:dyDescent="0.35">
      <c r="A2" s="470" t="s">
        <v>182</v>
      </c>
      <c r="B2" s="471"/>
      <c r="C2" s="471"/>
      <c r="D2" s="471"/>
      <c r="E2" s="471"/>
      <c r="F2" s="471"/>
      <c r="G2" s="471"/>
      <c r="H2" s="471"/>
      <c r="I2" s="471"/>
      <c r="J2" s="471"/>
      <c r="K2" s="471"/>
      <c r="L2" s="471"/>
      <c r="M2" s="471"/>
      <c r="N2" s="471"/>
      <c r="O2" s="471"/>
      <c r="P2" s="471"/>
      <c r="Q2" s="472"/>
    </row>
    <row r="3" spans="1:17" ht="15" thickBot="1" x14ac:dyDescent="0.35"/>
    <row r="4" spans="1:17" x14ac:dyDescent="0.3">
      <c r="B4" s="175" t="s">
        <v>151</v>
      </c>
      <c r="C4" s="67">
        <f>COUNTIF(C8:C26,"SI")</f>
        <v>9</v>
      </c>
      <c r="D4" s="68">
        <f>COUNTIF(D8:D26,"SI")</f>
        <v>7</v>
      </c>
      <c r="E4" s="68">
        <f t="shared" ref="E4:P4" si="0">COUNTIF(E8:E26,"SI")</f>
        <v>7</v>
      </c>
      <c r="F4" s="68">
        <f t="shared" si="0"/>
        <v>8</v>
      </c>
      <c r="G4" s="68">
        <f t="shared" si="0"/>
        <v>11</v>
      </c>
      <c r="H4" s="68">
        <f t="shared" si="0"/>
        <v>10</v>
      </c>
      <c r="I4" s="68">
        <f t="shared" si="0"/>
        <v>10</v>
      </c>
      <c r="J4" s="68">
        <f t="shared" si="0"/>
        <v>11</v>
      </c>
      <c r="K4" s="68">
        <f t="shared" si="0"/>
        <v>10</v>
      </c>
      <c r="L4" s="68">
        <f t="shared" si="0"/>
        <v>11</v>
      </c>
      <c r="M4" s="127">
        <f t="shared" si="0"/>
        <v>16</v>
      </c>
      <c r="N4" s="68">
        <f t="shared" si="0"/>
        <v>11</v>
      </c>
      <c r="O4" s="68">
        <f t="shared" si="0"/>
        <v>12</v>
      </c>
      <c r="P4" s="68">
        <f t="shared" si="0"/>
        <v>12</v>
      </c>
      <c r="Q4" s="54">
        <f>COUNTIF(Q8:Q26,"SI")</f>
        <v>10</v>
      </c>
    </row>
    <row r="5" spans="1:17" ht="15" thickBot="1" x14ac:dyDescent="0.35">
      <c r="B5" s="176" t="s">
        <v>14</v>
      </c>
      <c r="C5" s="69" t="str">
        <f>IF(C4=0,"-",IF(C4&lt;=5,"Moderado",IF(C4&lt;=11,"Mayor",IF(C4&lt;=19,"Catastrófico"))))</f>
        <v>Mayor</v>
      </c>
      <c r="D5" s="70" t="str">
        <f>IF(D4=0,"-",IF(D4&lt;=5,"Moderado",IF(D4&lt;=11,"Mayor",IF(D4&lt;=19,"Catastrófico"))))</f>
        <v>Mayor</v>
      </c>
      <c r="E5" s="70" t="str">
        <f t="shared" ref="E5:P5" si="1">IF(E4=0,"-",IF(E4&lt;=5,"Moderado",IF(E4&lt;=11,"Mayor",IF(E4&lt;=19,"Catastrófico"))))</f>
        <v>Mayor</v>
      </c>
      <c r="F5" s="70" t="str">
        <f t="shared" si="1"/>
        <v>Mayor</v>
      </c>
      <c r="G5" s="70" t="str">
        <f t="shared" si="1"/>
        <v>Mayor</v>
      </c>
      <c r="H5" s="70" t="str">
        <f t="shared" si="1"/>
        <v>Mayor</v>
      </c>
      <c r="I5" s="70" t="str">
        <f t="shared" si="1"/>
        <v>Mayor</v>
      </c>
      <c r="J5" s="70" t="str">
        <f t="shared" si="1"/>
        <v>Mayor</v>
      </c>
      <c r="K5" s="70" t="str">
        <f t="shared" si="1"/>
        <v>Mayor</v>
      </c>
      <c r="L5" s="70" t="str">
        <f t="shared" si="1"/>
        <v>Mayor</v>
      </c>
      <c r="M5" s="128" t="str">
        <f t="shared" si="1"/>
        <v>Catastrófico</v>
      </c>
      <c r="N5" s="70" t="str">
        <f t="shared" si="1"/>
        <v>Mayor</v>
      </c>
      <c r="O5" s="70" t="str">
        <f t="shared" si="1"/>
        <v>Catastrófico</v>
      </c>
      <c r="P5" s="70" t="str">
        <f t="shared" si="1"/>
        <v>Catastrófico</v>
      </c>
      <c r="Q5" s="55" t="str">
        <f>IF(Q4=0,"-",IF(Q4&lt;=5,"Moderado",IF(Q4&lt;=11,"Mayor",IF(Q4&lt;=19,"Catastrófico"))))</f>
        <v>Mayor</v>
      </c>
    </row>
    <row r="6" spans="1:17" ht="15" thickBot="1" x14ac:dyDescent="0.35">
      <c r="C6" s="53"/>
      <c r="D6" s="53"/>
      <c r="Q6" s="131"/>
    </row>
    <row r="7" spans="1:17" ht="22.5" customHeight="1" thickBot="1" x14ac:dyDescent="0.35">
      <c r="A7" s="119"/>
      <c r="B7" s="119"/>
      <c r="C7" s="71" t="s">
        <v>201</v>
      </c>
      <c r="D7" s="72" t="s">
        <v>313</v>
      </c>
      <c r="E7" s="72" t="s">
        <v>202</v>
      </c>
      <c r="F7" s="72" t="s">
        <v>203</v>
      </c>
      <c r="G7" s="72" t="s">
        <v>204</v>
      </c>
      <c r="H7" s="72" t="s">
        <v>205</v>
      </c>
      <c r="I7" s="72" t="s">
        <v>206</v>
      </c>
      <c r="J7" s="72" t="s">
        <v>283</v>
      </c>
      <c r="K7" s="72" t="s">
        <v>284</v>
      </c>
      <c r="L7" s="72" t="s">
        <v>285</v>
      </c>
      <c r="M7" s="129" t="s">
        <v>351</v>
      </c>
      <c r="N7" s="72" t="s">
        <v>207</v>
      </c>
      <c r="O7" s="72" t="s">
        <v>208</v>
      </c>
      <c r="P7" s="72" t="s">
        <v>209</v>
      </c>
      <c r="Q7" s="73" t="s">
        <v>210</v>
      </c>
    </row>
    <row r="8" spans="1:17" x14ac:dyDescent="0.3">
      <c r="A8" s="137">
        <v>1</v>
      </c>
      <c r="B8" s="140" t="s">
        <v>133</v>
      </c>
      <c r="C8" s="132" t="s">
        <v>23</v>
      </c>
      <c r="D8" s="133" t="s">
        <v>23</v>
      </c>
      <c r="E8" s="134" t="s">
        <v>23</v>
      </c>
      <c r="F8" s="134" t="s">
        <v>23</v>
      </c>
      <c r="G8" s="134" t="s">
        <v>23</v>
      </c>
      <c r="H8" s="134" t="s">
        <v>23</v>
      </c>
      <c r="I8" s="133" t="s">
        <v>23</v>
      </c>
      <c r="J8" s="134" t="s">
        <v>23</v>
      </c>
      <c r="K8" s="134" t="s">
        <v>23</v>
      </c>
      <c r="L8" s="135" t="s">
        <v>23</v>
      </c>
      <c r="M8" s="136" t="s">
        <v>23</v>
      </c>
      <c r="N8" s="136" t="s">
        <v>23</v>
      </c>
      <c r="O8" s="136" t="s">
        <v>23</v>
      </c>
      <c r="P8" s="134" t="s">
        <v>23</v>
      </c>
      <c r="Q8" s="174" t="s">
        <v>23</v>
      </c>
    </row>
    <row r="9" spans="1:17" x14ac:dyDescent="0.3">
      <c r="A9" s="138">
        <v>2</v>
      </c>
      <c r="B9" s="141" t="s">
        <v>134</v>
      </c>
      <c r="C9" s="105" t="s">
        <v>23</v>
      </c>
      <c r="D9" s="65" t="s">
        <v>30</v>
      </c>
      <c r="E9" s="107" t="s">
        <v>23</v>
      </c>
      <c r="F9" s="107" t="s">
        <v>23</v>
      </c>
      <c r="G9" s="107" t="s">
        <v>23</v>
      </c>
      <c r="H9" s="107" t="s">
        <v>23</v>
      </c>
      <c r="I9" s="65" t="s">
        <v>23</v>
      </c>
      <c r="J9" s="107" t="s">
        <v>23</v>
      </c>
      <c r="K9" s="107" t="s">
        <v>23</v>
      </c>
      <c r="L9" s="117" t="s">
        <v>23</v>
      </c>
      <c r="M9" s="64" t="s">
        <v>23</v>
      </c>
      <c r="N9" s="64" t="s">
        <v>23</v>
      </c>
      <c r="O9" s="64" t="s">
        <v>23</v>
      </c>
      <c r="P9" s="107" t="s">
        <v>23</v>
      </c>
      <c r="Q9" s="110" t="s">
        <v>23</v>
      </c>
    </row>
    <row r="10" spans="1:17" x14ac:dyDescent="0.3">
      <c r="A10" s="138">
        <v>3</v>
      </c>
      <c r="B10" s="141" t="s">
        <v>135</v>
      </c>
      <c r="C10" s="105" t="s">
        <v>30</v>
      </c>
      <c r="D10" s="65" t="s">
        <v>23</v>
      </c>
      <c r="E10" s="107" t="s">
        <v>30</v>
      </c>
      <c r="F10" s="107" t="s">
        <v>23</v>
      </c>
      <c r="G10" s="107" t="s">
        <v>23</v>
      </c>
      <c r="H10" s="107" t="s">
        <v>221</v>
      </c>
      <c r="I10" s="65" t="s">
        <v>221</v>
      </c>
      <c r="J10" s="107" t="s">
        <v>23</v>
      </c>
      <c r="K10" s="107" t="s">
        <v>23</v>
      </c>
      <c r="L10" s="117" t="s">
        <v>30</v>
      </c>
      <c r="M10" s="64" t="s">
        <v>23</v>
      </c>
      <c r="N10" s="64" t="s">
        <v>23</v>
      </c>
      <c r="O10" s="64" t="s">
        <v>23</v>
      </c>
      <c r="P10" s="107" t="s">
        <v>23</v>
      </c>
      <c r="Q10" s="110" t="s">
        <v>30</v>
      </c>
    </row>
    <row r="11" spans="1:17" ht="26.4" x14ac:dyDescent="0.3">
      <c r="A11" s="138">
        <v>4</v>
      </c>
      <c r="B11" s="141" t="s">
        <v>136</v>
      </c>
      <c r="C11" s="105" t="s">
        <v>30</v>
      </c>
      <c r="D11" s="65" t="s">
        <v>30</v>
      </c>
      <c r="E11" s="107" t="s">
        <v>30</v>
      </c>
      <c r="F11" s="107" t="s">
        <v>30</v>
      </c>
      <c r="G11" s="107" t="s">
        <v>23</v>
      </c>
      <c r="H11" s="107" t="s">
        <v>30</v>
      </c>
      <c r="I11" s="65" t="s">
        <v>30</v>
      </c>
      <c r="J11" s="107" t="s">
        <v>30</v>
      </c>
      <c r="K11" s="107" t="s">
        <v>30</v>
      </c>
      <c r="L11" s="117" t="s">
        <v>30</v>
      </c>
      <c r="M11" s="64" t="s">
        <v>30</v>
      </c>
      <c r="N11" s="64" t="s">
        <v>30</v>
      </c>
      <c r="O11" s="64" t="s">
        <v>30</v>
      </c>
      <c r="P11" s="107" t="s">
        <v>30</v>
      </c>
      <c r="Q11" s="110" t="s">
        <v>30</v>
      </c>
    </row>
    <row r="12" spans="1:17" x14ac:dyDescent="0.3">
      <c r="A12" s="138">
        <v>5</v>
      </c>
      <c r="B12" s="141" t="s">
        <v>137</v>
      </c>
      <c r="C12" s="105" t="s">
        <v>23</v>
      </c>
      <c r="D12" s="65" t="s">
        <v>23</v>
      </c>
      <c r="E12" s="107" t="s">
        <v>23</v>
      </c>
      <c r="F12" s="107" t="s">
        <v>23</v>
      </c>
      <c r="G12" s="107" t="s">
        <v>23</v>
      </c>
      <c r="H12" s="107" t="s">
        <v>23</v>
      </c>
      <c r="I12" s="65" t="s">
        <v>23</v>
      </c>
      <c r="J12" s="107" t="s">
        <v>30</v>
      </c>
      <c r="K12" s="107" t="s">
        <v>23</v>
      </c>
      <c r="L12" s="117" t="s">
        <v>23</v>
      </c>
      <c r="M12" s="64" t="s">
        <v>23</v>
      </c>
      <c r="N12" s="64" t="s">
        <v>23</v>
      </c>
      <c r="O12" s="64" t="s">
        <v>23</v>
      </c>
      <c r="P12" s="107" t="s">
        <v>23</v>
      </c>
      <c r="Q12" s="110" t="s">
        <v>23</v>
      </c>
    </row>
    <row r="13" spans="1:17" x14ac:dyDescent="0.3">
      <c r="A13" s="138">
        <v>6</v>
      </c>
      <c r="B13" s="141" t="s">
        <v>138</v>
      </c>
      <c r="C13" s="105" t="s">
        <v>30</v>
      </c>
      <c r="D13" s="65" t="s">
        <v>30</v>
      </c>
      <c r="E13" s="107" t="s">
        <v>30</v>
      </c>
      <c r="F13" s="107" t="s">
        <v>23</v>
      </c>
      <c r="G13" s="107" t="s">
        <v>23</v>
      </c>
      <c r="H13" s="107" t="s">
        <v>23</v>
      </c>
      <c r="I13" s="65" t="s">
        <v>23</v>
      </c>
      <c r="J13" s="107" t="s">
        <v>23</v>
      </c>
      <c r="K13" s="107" t="s">
        <v>23</v>
      </c>
      <c r="L13" s="117" t="s">
        <v>23</v>
      </c>
      <c r="M13" s="64" t="s">
        <v>23</v>
      </c>
      <c r="N13" s="64" t="s">
        <v>23</v>
      </c>
      <c r="O13" s="64" t="s">
        <v>23</v>
      </c>
      <c r="P13" s="107" t="s">
        <v>23</v>
      </c>
      <c r="Q13" s="110" t="s">
        <v>23</v>
      </c>
    </row>
    <row r="14" spans="1:17" x14ac:dyDescent="0.3">
      <c r="A14" s="138">
        <v>7</v>
      </c>
      <c r="B14" s="141" t="s">
        <v>139</v>
      </c>
      <c r="C14" s="105" t="s">
        <v>30</v>
      </c>
      <c r="D14" s="65" t="s">
        <v>30</v>
      </c>
      <c r="E14" s="107" t="s">
        <v>23</v>
      </c>
      <c r="F14" s="107" t="s">
        <v>30</v>
      </c>
      <c r="G14" s="107" t="s">
        <v>23</v>
      </c>
      <c r="H14" s="107" t="s">
        <v>23</v>
      </c>
      <c r="I14" s="65" t="s">
        <v>23</v>
      </c>
      <c r="J14" s="107" t="s">
        <v>23</v>
      </c>
      <c r="K14" s="107" t="s">
        <v>30</v>
      </c>
      <c r="L14" s="117" t="s">
        <v>23</v>
      </c>
      <c r="M14" s="64" t="s">
        <v>23</v>
      </c>
      <c r="N14" s="64" t="s">
        <v>23</v>
      </c>
      <c r="O14" s="64" t="s">
        <v>23</v>
      </c>
      <c r="P14" s="107" t="s">
        <v>23</v>
      </c>
      <c r="Q14" s="110" t="s">
        <v>23</v>
      </c>
    </row>
    <row r="15" spans="1:17" ht="26.25" customHeight="1" x14ac:dyDescent="0.3">
      <c r="A15" s="138">
        <v>8</v>
      </c>
      <c r="B15" s="141" t="s">
        <v>152</v>
      </c>
      <c r="C15" s="105" t="s">
        <v>30</v>
      </c>
      <c r="D15" s="65" t="s">
        <v>30</v>
      </c>
      <c r="E15" s="107" t="s">
        <v>30</v>
      </c>
      <c r="F15" s="107" t="s">
        <v>30</v>
      </c>
      <c r="G15" s="107" t="s">
        <v>30</v>
      </c>
      <c r="H15" s="107" t="s">
        <v>30</v>
      </c>
      <c r="I15" s="65" t="s">
        <v>30</v>
      </c>
      <c r="J15" s="107" t="s">
        <v>30</v>
      </c>
      <c r="K15" s="107" t="s">
        <v>30</v>
      </c>
      <c r="L15" s="117" t="s">
        <v>30</v>
      </c>
      <c r="M15" s="64" t="s">
        <v>23</v>
      </c>
      <c r="N15" s="64" t="s">
        <v>30</v>
      </c>
      <c r="O15" s="64" t="s">
        <v>30</v>
      </c>
      <c r="P15" s="107" t="s">
        <v>30</v>
      </c>
      <c r="Q15" s="110" t="s">
        <v>30</v>
      </c>
    </row>
    <row r="16" spans="1:17" x14ac:dyDescent="0.3">
      <c r="A16" s="138">
        <v>9</v>
      </c>
      <c r="B16" s="141" t="s">
        <v>140</v>
      </c>
      <c r="C16" s="105" t="s">
        <v>23</v>
      </c>
      <c r="D16" s="65" t="s">
        <v>30</v>
      </c>
      <c r="E16" s="107" t="s">
        <v>30</v>
      </c>
      <c r="F16" s="107" t="s">
        <v>30</v>
      </c>
      <c r="G16" s="107" t="s">
        <v>30</v>
      </c>
      <c r="H16" s="107" t="s">
        <v>30</v>
      </c>
      <c r="I16" s="65" t="s">
        <v>30</v>
      </c>
      <c r="J16" s="107" t="s">
        <v>23</v>
      </c>
      <c r="K16" s="107" t="s">
        <v>30</v>
      </c>
      <c r="L16" s="117" t="s">
        <v>23</v>
      </c>
      <c r="M16" s="64" t="s">
        <v>23</v>
      </c>
      <c r="N16" s="64" t="s">
        <v>30</v>
      </c>
      <c r="O16" s="64" t="s">
        <v>23</v>
      </c>
      <c r="P16" s="107" t="s">
        <v>23</v>
      </c>
      <c r="Q16" s="110" t="s">
        <v>30</v>
      </c>
    </row>
    <row r="17" spans="1:17" ht="26.4" x14ac:dyDescent="0.3">
      <c r="A17" s="138">
        <v>10</v>
      </c>
      <c r="B17" s="141" t="s">
        <v>141</v>
      </c>
      <c r="C17" s="105" t="s">
        <v>23</v>
      </c>
      <c r="D17" s="65" t="s">
        <v>23</v>
      </c>
      <c r="E17" s="107" t="s">
        <v>23</v>
      </c>
      <c r="F17" s="107" t="s">
        <v>23</v>
      </c>
      <c r="G17" s="107" t="s">
        <v>23</v>
      </c>
      <c r="H17" s="107" t="s">
        <v>23</v>
      </c>
      <c r="I17" s="65" t="s">
        <v>23</v>
      </c>
      <c r="J17" s="107" t="s">
        <v>23</v>
      </c>
      <c r="K17" s="107" t="s">
        <v>23</v>
      </c>
      <c r="L17" s="117" t="s">
        <v>23</v>
      </c>
      <c r="M17" s="64" t="s">
        <v>23</v>
      </c>
      <c r="N17" s="64" t="s">
        <v>23</v>
      </c>
      <c r="O17" s="64" t="s">
        <v>23</v>
      </c>
      <c r="P17" s="107" t="s">
        <v>23</v>
      </c>
      <c r="Q17" s="110" t="s">
        <v>23</v>
      </c>
    </row>
    <row r="18" spans="1:17" x14ac:dyDescent="0.3">
      <c r="A18" s="138">
        <v>11</v>
      </c>
      <c r="B18" s="141" t="s">
        <v>142</v>
      </c>
      <c r="C18" s="105" t="s">
        <v>23</v>
      </c>
      <c r="D18" s="65" t="s">
        <v>23</v>
      </c>
      <c r="E18" s="107" t="s">
        <v>23</v>
      </c>
      <c r="F18" s="107" t="s">
        <v>23</v>
      </c>
      <c r="G18" s="107" t="s">
        <v>30</v>
      </c>
      <c r="H18" s="107" t="s">
        <v>23</v>
      </c>
      <c r="I18" s="65" t="s">
        <v>23</v>
      </c>
      <c r="J18" s="107" t="s">
        <v>23</v>
      </c>
      <c r="K18" s="107" t="s">
        <v>23</v>
      </c>
      <c r="L18" s="117" t="s">
        <v>23</v>
      </c>
      <c r="M18" s="64" t="s">
        <v>23</v>
      </c>
      <c r="N18" s="64" t="s">
        <v>23</v>
      </c>
      <c r="O18" s="64" t="s">
        <v>23</v>
      </c>
      <c r="P18" s="107" t="s">
        <v>23</v>
      </c>
      <c r="Q18" s="110" t="s">
        <v>23</v>
      </c>
    </row>
    <row r="19" spans="1:17" x14ac:dyDescent="0.3">
      <c r="A19" s="138">
        <v>12</v>
      </c>
      <c r="B19" s="141" t="s">
        <v>143</v>
      </c>
      <c r="C19" s="105" t="s">
        <v>23</v>
      </c>
      <c r="D19" s="65" t="s">
        <v>23</v>
      </c>
      <c r="E19" s="107" t="s">
        <v>23</v>
      </c>
      <c r="F19" s="107" t="s">
        <v>23</v>
      </c>
      <c r="G19" s="107" t="s">
        <v>23</v>
      </c>
      <c r="H19" s="107" t="s">
        <v>23</v>
      </c>
      <c r="I19" s="65" t="s">
        <v>23</v>
      </c>
      <c r="J19" s="107" t="s">
        <v>23</v>
      </c>
      <c r="K19" s="107" t="s">
        <v>23</v>
      </c>
      <c r="L19" s="117" t="s">
        <v>23</v>
      </c>
      <c r="M19" s="64" t="s">
        <v>23</v>
      </c>
      <c r="N19" s="64" t="s">
        <v>23</v>
      </c>
      <c r="O19" s="64" t="s">
        <v>23</v>
      </c>
      <c r="P19" s="107" t="s">
        <v>23</v>
      </c>
      <c r="Q19" s="110" t="s">
        <v>23</v>
      </c>
    </row>
    <row r="20" spans="1:17" x14ac:dyDescent="0.3">
      <c r="A20" s="138">
        <v>13</v>
      </c>
      <c r="B20" s="141" t="s">
        <v>144</v>
      </c>
      <c r="C20" s="105" t="s">
        <v>23</v>
      </c>
      <c r="D20" s="65" t="s">
        <v>30</v>
      </c>
      <c r="E20" s="107" t="s">
        <v>30</v>
      </c>
      <c r="F20" s="107" t="s">
        <v>30</v>
      </c>
      <c r="G20" s="107" t="s">
        <v>23</v>
      </c>
      <c r="H20" s="107" t="s">
        <v>23</v>
      </c>
      <c r="I20" s="65" t="s">
        <v>23</v>
      </c>
      <c r="J20" s="107" t="s">
        <v>23</v>
      </c>
      <c r="K20" s="107" t="s">
        <v>23</v>
      </c>
      <c r="L20" s="117" t="s">
        <v>23</v>
      </c>
      <c r="M20" s="64" t="s">
        <v>23</v>
      </c>
      <c r="N20" s="64" t="s">
        <v>23</v>
      </c>
      <c r="O20" s="64" t="s">
        <v>23</v>
      </c>
      <c r="P20" s="107" t="s">
        <v>23</v>
      </c>
      <c r="Q20" s="110" t="s">
        <v>23</v>
      </c>
    </row>
    <row r="21" spans="1:17" x14ac:dyDescent="0.3">
      <c r="A21" s="138">
        <v>14</v>
      </c>
      <c r="B21" s="141" t="s">
        <v>145</v>
      </c>
      <c r="C21" s="105" t="s">
        <v>30</v>
      </c>
      <c r="D21" s="65" t="s">
        <v>23</v>
      </c>
      <c r="E21" s="107" t="s">
        <v>30</v>
      </c>
      <c r="F21" s="107" t="s">
        <v>30</v>
      </c>
      <c r="G21" s="107" t="s">
        <v>23</v>
      </c>
      <c r="H21" s="107" t="s">
        <v>23</v>
      </c>
      <c r="I21" s="65" t="s">
        <v>23</v>
      </c>
      <c r="J21" s="107" t="s">
        <v>23</v>
      </c>
      <c r="K21" s="107" t="s">
        <v>23</v>
      </c>
      <c r="L21" s="117" t="s">
        <v>23</v>
      </c>
      <c r="M21" s="64" t="s">
        <v>23</v>
      </c>
      <c r="N21" s="64" t="s">
        <v>23</v>
      </c>
      <c r="O21" s="64" t="s">
        <v>23</v>
      </c>
      <c r="P21" s="107" t="s">
        <v>23</v>
      </c>
      <c r="Q21" s="110" t="s">
        <v>23</v>
      </c>
    </row>
    <row r="22" spans="1:17" x14ac:dyDescent="0.3">
      <c r="A22" s="138">
        <v>15</v>
      </c>
      <c r="B22" s="141" t="s">
        <v>146</v>
      </c>
      <c r="C22" s="105" t="s">
        <v>23</v>
      </c>
      <c r="D22" s="65" t="s">
        <v>30</v>
      </c>
      <c r="E22" s="107" t="s">
        <v>30</v>
      </c>
      <c r="F22" s="107" t="s">
        <v>30</v>
      </c>
      <c r="G22" s="107" t="s">
        <v>30</v>
      </c>
      <c r="H22" s="107" t="s">
        <v>30</v>
      </c>
      <c r="I22" s="65" t="s">
        <v>30</v>
      </c>
      <c r="J22" s="107" t="s">
        <v>30</v>
      </c>
      <c r="K22" s="107" t="s">
        <v>30</v>
      </c>
      <c r="L22" s="117" t="s">
        <v>30</v>
      </c>
      <c r="M22" s="64" t="s">
        <v>23</v>
      </c>
      <c r="N22" s="64" t="s">
        <v>30</v>
      </c>
      <c r="O22" s="64" t="s">
        <v>30</v>
      </c>
      <c r="P22" s="107" t="s">
        <v>30</v>
      </c>
      <c r="Q22" s="110" t="s">
        <v>30</v>
      </c>
    </row>
    <row r="23" spans="1:17" x14ac:dyDescent="0.3">
      <c r="A23" s="138">
        <v>16</v>
      </c>
      <c r="B23" s="141" t="s">
        <v>147</v>
      </c>
      <c r="C23" s="105" t="s">
        <v>30</v>
      </c>
      <c r="D23" s="65" t="s">
        <v>30</v>
      </c>
      <c r="E23" s="107" t="s">
        <v>30</v>
      </c>
      <c r="F23" s="107" t="s">
        <v>30</v>
      </c>
      <c r="G23" s="107" t="s">
        <v>30</v>
      </c>
      <c r="H23" s="107" t="s">
        <v>30</v>
      </c>
      <c r="I23" s="65" t="s">
        <v>30</v>
      </c>
      <c r="J23" s="107" t="s">
        <v>30</v>
      </c>
      <c r="K23" s="107" t="s">
        <v>30</v>
      </c>
      <c r="L23" s="117" t="s">
        <v>30</v>
      </c>
      <c r="M23" s="64" t="s">
        <v>30</v>
      </c>
      <c r="N23" s="64" t="s">
        <v>30</v>
      </c>
      <c r="O23" s="64" t="s">
        <v>30</v>
      </c>
      <c r="P23" s="107" t="s">
        <v>30</v>
      </c>
      <c r="Q23" s="110" t="s">
        <v>30</v>
      </c>
    </row>
    <row r="24" spans="1:17" x14ac:dyDescent="0.3">
      <c r="A24" s="138">
        <v>17</v>
      </c>
      <c r="B24" s="141" t="s">
        <v>148</v>
      </c>
      <c r="C24" s="105" t="s">
        <v>30</v>
      </c>
      <c r="D24" s="65" t="s">
        <v>30</v>
      </c>
      <c r="E24" s="107" t="s">
        <v>30</v>
      </c>
      <c r="F24" s="107" t="s">
        <v>30</v>
      </c>
      <c r="G24" s="107" t="s">
        <v>30</v>
      </c>
      <c r="H24" s="107" t="s">
        <v>30</v>
      </c>
      <c r="I24" s="65" t="s">
        <v>30</v>
      </c>
      <c r="J24" s="107" t="s">
        <v>30</v>
      </c>
      <c r="K24" s="107" t="s">
        <v>30</v>
      </c>
      <c r="L24" s="117" t="s">
        <v>30</v>
      </c>
      <c r="M24" s="64" t="s">
        <v>23</v>
      </c>
      <c r="N24" s="64" t="s">
        <v>30</v>
      </c>
      <c r="O24" s="64" t="s">
        <v>30</v>
      </c>
      <c r="P24" s="107" t="s">
        <v>30</v>
      </c>
      <c r="Q24" s="110" t="s">
        <v>30</v>
      </c>
    </row>
    <row r="25" spans="1:17" x14ac:dyDescent="0.3">
      <c r="A25" s="138">
        <v>18</v>
      </c>
      <c r="B25" s="141" t="s">
        <v>149</v>
      </c>
      <c r="C25" s="105" t="s">
        <v>30</v>
      </c>
      <c r="D25" s="65" t="s">
        <v>30</v>
      </c>
      <c r="E25" s="107" t="s">
        <v>30</v>
      </c>
      <c r="F25" s="107" t="s">
        <v>30</v>
      </c>
      <c r="G25" s="107" t="s">
        <v>30</v>
      </c>
      <c r="H25" s="107" t="s">
        <v>30</v>
      </c>
      <c r="I25" s="65" t="s">
        <v>30</v>
      </c>
      <c r="J25" s="107" t="s">
        <v>30</v>
      </c>
      <c r="K25" s="107" t="s">
        <v>30</v>
      </c>
      <c r="L25" s="117" t="s">
        <v>30</v>
      </c>
      <c r="M25" s="64" t="s">
        <v>23</v>
      </c>
      <c r="N25" s="64" t="s">
        <v>30</v>
      </c>
      <c r="O25" s="64" t="s">
        <v>30</v>
      </c>
      <c r="P25" s="107" t="s">
        <v>30</v>
      </c>
      <c r="Q25" s="110" t="s">
        <v>30</v>
      </c>
    </row>
    <row r="26" spans="1:17" ht="15" thickBot="1" x14ac:dyDescent="0.35">
      <c r="A26" s="139">
        <v>19</v>
      </c>
      <c r="B26" s="142" t="s">
        <v>150</v>
      </c>
      <c r="C26" s="106" t="s">
        <v>30</v>
      </c>
      <c r="D26" s="108" t="s">
        <v>30</v>
      </c>
      <c r="E26" s="108" t="s">
        <v>30</v>
      </c>
      <c r="F26" s="108" t="s">
        <v>30</v>
      </c>
      <c r="G26" s="108" t="s">
        <v>30</v>
      </c>
      <c r="H26" s="108" t="s">
        <v>30</v>
      </c>
      <c r="I26" s="108" t="s">
        <v>30</v>
      </c>
      <c r="J26" s="108" t="s">
        <v>30</v>
      </c>
      <c r="K26" s="108" t="s">
        <v>30</v>
      </c>
      <c r="L26" s="118" t="s">
        <v>30</v>
      </c>
      <c r="M26" s="66" t="s">
        <v>30</v>
      </c>
      <c r="N26" s="66" t="s">
        <v>30</v>
      </c>
      <c r="O26" s="66" t="s">
        <v>30</v>
      </c>
      <c r="P26" s="108" t="s">
        <v>30</v>
      </c>
      <c r="Q26" s="111" t="s">
        <v>30</v>
      </c>
    </row>
  </sheetData>
  <mergeCells count="1">
    <mergeCell ref="A2:Q2"/>
  </mergeCells>
  <phoneticPr fontId="19" type="noConversion"/>
  <dataValidations count="2">
    <dataValidation type="list" allowBlank="1" showInputMessage="1" showErrorMessage="1" sqref="E8:E26 J8:K26 P8:Q26" xr:uid="{00000000-0002-0000-0300-000000000000}">
      <formula1>Si_No</formula1>
    </dataValidation>
    <dataValidation type="list" allowBlank="1" showErrorMessage="1" sqref="L8:L26" xr:uid="{00000000-0002-0000-0300-000001000000}">
      <formula1>Si_No</formula1>
    </dataValidation>
  </dataValidations>
  <printOptions horizontalCentered="1"/>
  <pageMargins left="0.27559055118110237" right="0.27559055118110237" top="0.33" bottom="0.74803149606299213" header="0.2" footer="0.31496062992125984"/>
  <pageSetup scale="6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258"/>
  <sheetViews>
    <sheetView zoomScale="85" zoomScaleNormal="85" workbookViewId="0">
      <pane ySplit="2" topLeftCell="A250" activePane="bottomLeft" state="frozen"/>
      <selection sqref="A1:A4"/>
      <selection pane="bottomLeft" activeCell="D258" sqref="D258"/>
    </sheetView>
  </sheetViews>
  <sheetFormatPr baseColWidth="10" defaultColWidth="11.44140625" defaultRowHeight="13.8" x14ac:dyDescent="0.25"/>
  <cols>
    <col min="1" max="1" width="16" style="28" customWidth="1"/>
    <col min="2" max="2" width="17.6640625" style="28" customWidth="1"/>
    <col min="3" max="3" width="13.6640625" style="28" customWidth="1"/>
    <col min="4" max="4" width="69" style="28" customWidth="1"/>
    <col min="5" max="5" width="22.88671875" style="28" customWidth="1"/>
    <col min="6" max="6" width="19.5546875" style="28" customWidth="1"/>
    <col min="7" max="10" width="17.6640625" style="28" customWidth="1"/>
    <col min="11" max="12" width="17.5546875" style="28" customWidth="1"/>
    <col min="13" max="13" width="22.88671875" style="28" customWidth="1"/>
    <col min="14" max="18" width="13.6640625" style="28" customWidth="1"/>
    <col min="19" max="20" width="17.6640625" style="28" customWidth="1"/>
    <col min="21" max="26" width="13.5546875" style="28" customWidth="1"/>
    <col min="27" max="28" width="17.6640625" style="28" customWidth="1"/>
    <col min="29" max="34" width="13.5546875" style="28" customWidth="1"/>
    <col min="35" max="16384" width="11.44140625" style="28"/>
  </cols>
  <sheetData>
    <row r="1" spans="1:12" ht="10.5" customHeight="1" thickBot="1" x14ac:dyDescent="0.3"/>
    <row r="2" spans="1:12" ht="54" customHeight="1" thickBot="1" x14ac:dyDescent="0.3">
      <c r="A2" s="645" t="s">
        <v>378</v>
      </c>
      <c r="B2" s="646"/>
      <c r="C2" s="646"/>
      <c r="D2" s="646"/>
      <c r="E2" s="646"/>
      <c r="F2" s="646"/>
      <c r="G2" s="646"/>
      <c r="H2" s="646"/>
      <c r="I2" s="646"/>
      <c r="J2" s="646"/>
      <c r="K2" s="646"/>
      <c r="L2" s="647"/>
    </row>
    <row r="3" spans="1:12" ht="10.5" customHeight="1" thickBot="1" x14ac:dyDescent="0.3"/>
    <row r="4" spans="1:12" ht="30" customHeight="1" thickBot="1" x14ac:dyDescent="0.3">
      <c r="A4" s="58" t="str">
        <f>+Matriz!E9</f>
        <v>EPLE-RC-001</v>
      </c>
      <c r="B4" s="549" t="str">
        <f>+Matriz!F9</f>
        <v>Reportes de avances manipulados e inconsistentes respecto a la ejecución real de presupuesto y de metas en los proyectos de inversión  de la Entidad, a favor de un tercero.</v>
      </c>
      <c r="C4" s="550"/>
      <c r="D4" s="550"/>
      <c r="E4" s="550"/>
      <c r="F4" s="550"/>
      <c r="G4" s="550"/>
      <c r="H4" s="550"/>
      <c r="I4" s="550"/>
      <c r="J4" s="550"/>
      <c r="K4" s="550"/>
      <c r="L4" s="551"/>
    </row>
    <row r="5" spans="1:12" ht="10.5" customHeight="1" thickBot="1" x14ac:dyDescent="0.3"/>
    <row r="6" spans="1:12" ht="16.5" customHeight="1" thickBot="1" x14ac:dyDescent="0.3">
      <c r="B6" s="552" t="s">
        <v>158</v>
      </c>
      <c r="C6" s="553"/>
      <c r="D6" s="554"/>
      <c r="E6" s="510" t="s">
        <v>124</v>
      </c>
      <c r="F6" s="511"/>
      <c r="G6" s="511"/>
      <c r="H6" s="511"/>
      <c r="I6" s="511"/>
      <c r="J6" s="511"/>
      <c r="K6" s="511"/>
      <c r="L6" s="512"/>
    </row>
    <row r="7" spans="1:12" ht="91.5" customHeight="1" thickBot="1" x14ac:dyDescent="0.3">
      <c r="B7" s="555"/>
      <c r="C7" s="556"/>
      <c r="D7" s="557"/>
      <c r="E7" s="611" t="str">
        <f>+Matriz!Q9</f>
        <v>El profesional universitario de planeación revisa, de forma periódica según la programación de la SDP, junto con los profesionales de apoyo del área, la información reportada sobre el cumplimiento en las metas de la entidad, según la información remitida por los líderes y responsables de las mismas. En caso de identificar inconsistencias en los reportes, solicita aclaraciones y validaciones sobre estos. Posteriormente, hace el registro de la información final en el aplicativo de seguimiento correspondiente (SEGPLAN).</v>
      </c>
      <c r="F7" s="612"/>
      <c r="G7" s="612"/>
      <c r="H7" s="612"/>
      <c r="I7" s="612"/>
      <c r="J7" s="612"/>
      <c r="K7" s="612"/>
      <c r="L7" s="613"/>
    </row>
    <row r="8" spans="1:12" x14ac:dyDescent="0.25">
      <c r="B8" s="528" t="s">
        <v>125</v>
      </c>
      <c r="C8" s="530" t="s">
        <v>126</v>
      </c>
      <c r="D8" s="531"/>
      <c r="E8" s="492" t="s">
        <v>120</v>
      </c>
      <c r="F8" s="558"/>
      <c r="G8" s="565" t="s">
        <v>71</v>
      </c>
      <c r="H8" s="566"/>
      <c r="I8" s="566"/>
      <c r="J8" s="566"/>
      <c r="K8" s="566"/>
      <c r="L8" s="567"/>
    </row>
    <row r="9" spans="1:12" ht="15" thickBot="1" x14ac:dyDescent="0.3">
      <c r="B9" s="529"/>
      <c r="C9" s="532"/>
      <c r="D9" s="533"/>
      <c r="E9" s="56" t="s">
        <v>121</v>
      </c>
      <c r="F9" s="57" t="s">
        <v>122</v>
      </c>
      <c r="G9" s="568"/>
      <c r="H9" s="569"/>
      <c r="I9" s="569"/>
      <c r="J9" s="569"/>
      <c r="K9" s="569"/>
      <c r="L9" s="570"/>
    </row>
    <row r="10" spans="1:12" ht="30" customHeight="1" x14ac:dyDescent="0.25">
      <c r="B10" s="516" t="s">
        <v>127</v>
      </c>
      <c r="C10" s="46" t="s">
        <v>98</v>
      </c>
      <c r="D10" s="50" t="s">
        <v>87</v>
      </c>
      <c r="E10" s="44" t="s">
        <v>105</v>
      </c>
      <c r="F10" s="151">
        <f>IF(E10="Asignado",15,IF(E10="No asignado",0,""))</f>
        <v>15</v>
      </c>
      <c r="G10" s="654" t="s">
        <v>393</v>
      </c>
      <c r="H10" s="655"/>
      <c r="I10" s="655"/>
      <c r="J10" s="655"/>
      <c r="K10" s="655"/>
      <c r="L10" s="656"/>
    </row>
    <row r="11" spans="1:12" ht="30" customHeight="1" x14ac:dyDescent="0.25">
      <c r="B11" s="517"/>
      <c r="C11" s="37" t="s">
        <v>99</v>
      </c>
      <c r="D11" s="51" t="s">
        <v>91</v>
      </c>
      <c r="E11" s="39" t="s">
        <v>107</v>
      </c>
      <c r="F11" s="146">
        <f>IF(E11="Adecuado",15,IF(E11="Inadecuado",0,""))</f>
        <v>15</v>
      </c>
      <c r="G11" s="657"/>
      <c r="H11" s="658"/>
      <c r="I11" s="658"/>
      <c r="J11" s="658"/>
      <c r="K11" s="658"/>
      <c r="L11" s="659"/>
    </row>
    <row r="12" spans="1:12" ht="30" customHeight="1" x14ac:dyDescent="0.25">
      <c r="B12" s="59" t="s">
        <v>128</v>
      </c>
      <c r="C12" s="37" t="s">
        <v>100</v>
      </c>
      <c r="D12" s="51" t="s">
        <v>92</v>
      </c>
      <c r="E12" s="39" t="s">
        <v>109</v>
      </c>
      <c r="F12" s="146">
        <f>IF(E12="Oportuna",15,IF(E12="Inoportuna",0,""))</f>
        <v>15</v>
      </c>
      <c r="G12" s="648" t="s">
        <v>391</v>
      </c>
      <c r="H12" s="649"/>
      <c r="I12" s="649"/>
      <c r="J12" s="649"/>
      <c r="K12" s="649"/>
      <c r="L12" s="650"/>
    </row>
    <row r="13" spans="1:12" ht="45" customHeight="1" x14ac:dyDescent="0.25">
      <c r="B13" s="59" t="s">
        <v>129</v>
      </c>
      <c r="C13" s="37" t="s">
        <v>101</v>
      </c>
      <c r="D13" s="51" t="s">
        <v>93</v>
      </c>
      <c r="E13" s="41" t="s">
        <v>111</v>
      </c>
      <c r="F13" s="146">
        <f>IF(E13="Prevenir o detectar",15,IF(E13="No es control",0,""))</f>
        <v>15</v>
      </c>
      <c r="G13" s="648" t="s">
        <v>242</v>
      </c>
      <c r="H13" s="649"/>
      <c r="I13" s="649"/>
      <c r="J13" s="649"/>
      <c r="K13" s="649"/>
      <c r="L13" s="650"/>
    </row>
    <row r="14" spans="1:12" ht="30" customHeight="1" x14ac:dyDescent="0.25">
      <c r="B14" s="60" t="s">
        <v>131</v>
      </c>
      <c r="C14" s="37" t="s">
        <v>102</v>
      </c>
      <c r="D14" s="51" t="s">
        <v>94</v>
      </c>
      <c r="E14" s="39" t="s">
        <v>113</v>
      </c>
      <c r="F14" s="146">
        <f>IF(E14="Confiable",15,IF(E14="No confiable",0,""))</f>
        <v>15</v>
      </c>
      <c r="G14" s="543" t="s">
        <v>243</v>
      </c>
      <c r="H14" s="544"/>
      <c r="I14" s="544"/>
      <c r="J14" s="544"/>
      <c r="K14" s="544"/>
      <c r="L14" s="545"/>
    </row>
    <row r="15" spans="1:12" ht="45" customHeight="1" x14ac:dyDescent="0.25">
      <c r="B15" s="60" t="s">
        <v>132</v>
      </c>
      <c r="C15" s="37" t="s">
        <v>103</v>
      </c>
      <c r="D15" s="51" t="s">
        <v>95</v>
      </c>
      <c r="E15" s="41" t="s">
        <v>115</v>
      </c>
      <c r="F15" s="146">
        <f>IF(E15="Se investigan y resuelven oportunamente",15,IF(E15="No se investigan y resuelven oportunamente",0,""))</f>
        <v>15</v>
      </c>
      <c r="G15" s="543" t="s">
        <v>244</v>
      </c>
      <c r="H15" s="544"/>
      <c r="I15" s="544"/>
      <c r="J15" s="544"/>
      <c r="K15" s="544"/>
      <c r="L15" s="545"/>
    </row>
    <row r="16" spans="1:12" ht="35.25" customHeight="1" thickBot="1" x14ac:dyDescent="0.3">
      <c r="B16" s="61" t="s">
        <v>130</v>
      </c>
      <c r="C16" s="47" t="s">
        <v>104</v>
      </c>
      <c r="D16" s="52" t="s">
        <v>96</v>
      </c>
      <c r="E16" s="42" t="s">
        <v>117</v>
      </c>
      <c r="F16" s="149">
        <f>IF(E16="Completa",10,IF(E16="Incompleta",5,IF(E16="No existe",0,"")))</f>
        <v>10</v>
      </c>
      <c r="G16" s="651" t="s">
        <v>392</v>
      </c>
      <c r="H16" s="652"/>
      <c r="I16" s="652"/>
      <c r="J16" s="652"/>
      <c r="K16" s="652"/>
      <c r="L16" s="653"/>
    </row>
    <row r="17" spans="1:12" ht="7.5" customHeight="1" thickBot="1" x14ac:dyDescent="0.3">
      <c r="D17" s="38"/>
      <c r="G17" s="80"/>
      <c r="H17" s="80"/>
      <c r="I17" s="80"/>
      <c r="J17" s="80"/>
      <c r="K17" s="80"/>
      <c r="L17" s="80"/>
    </row>
    <row r="18" spans="1:12" x14ac:dyDescent="0.25">
      <c r="D18" s="48" t="s">
        <v>97</v>
      </c>
      <c r="E18" s="496">
        <f>IF(SUM(F10:F16)=0,"-",SUM(F10:F16))</f>
        <v>100</v>
      </c>
      <c r="F18" s="497"/>
      <c r="G18" s="81"/>
      <c r="H18" s="81"/>
      <c r="I18" s="81"/>
      <c r="J18" s="81"/>
      <c r="K18" s="81"/>
      <c r="L18" s="81"/>
    </row>
    <row r="19" spans="1:12" ht="14.4" thickBot="1" x14ac:dyDescent="0.3">
      <c r="D19" s="49" t="s">
        <v>123</v>
      </c>
      <c r="E19" s="499" t="str">
        <f>IF(E18&lt;=74,"Débil",IF(E18&lt;=89,"Moderado",IF(E18&lt;=100,"Fuerte","")))</f>
        <v>Fuerte</v>
      </c>
      <c r="F19" s="500"/>
      <c r="G19" s="81"/>
      <c r="H19" s="81"/>
      <c r="I19" s="81"/>
      <c r="J19" s="81"/>
      <c r="K19" s="81"/>
      <c r="L19" s="81"/>
    </row>
    <row r="20" spans="1:12" ht="14.4" thickBot="1" x14ac:dyDescent="0.3"/>
    <row r="21" spans="1:12" ht="30" customHeight="1" thickBot="1" x14ac:dyDescent="0.3">
      <c r="A21" s="114" t="str">
        <f>+Matriz!E10</f>
        <v>EGCM-RC-001</v>
      </c>
      <c r="B21" s="549" t="str">
        <f>+Matriz!F10</f>
        <v>Difusión intencional de información atendiendo a intereses particulares internos y/o externos.</v>
      </c>
      <c r="C21" s="550"/>
      <c r="D21" s="550"/>
      <c r="E21" s="550"/>
      <c r="F21" s="550"/>
      <c r="G21" s="550"/>
      <c r="H21" s="550"/>
      <c r="I21" s="550"/>
      <c r="J21" s="550"/>
      <c r="K21" s="550"/>
      <c r="L21" s="551"/>
    </row>
    <row r="22" spans="1:12" ht="14.4" thickBot="1" x14ac:dyDescent="0.3"/>
    <row r="23" spans="1:12" ht="15.75" customHeight="1" x14ac:dyDescent="0.25">
      <c r="B23" s="552" t="s">
        <v>158</v>
      </c>
      <c r="C23" s="553"/>
      <c r="D23" s="554"/>
      <c r="E23" s="672" t="s">
        <v>124</v>
      </c>
      <c r="F23" s="673"/>
      <c r="G23" s="673"/>
      <c r="H23" s="673"/>
      <c r="I23" s="673"/>
      <c r="J23" s="673"/>
      <c r="K23" s="673"/>
      <c r="L23" s="674"/>
    </row>
    <row r="24" spans="1:12" ht="27" customHeight="1" thickBot="1" x14ac:dyDescent="0.3">
      <c r="B24" s="555"/>
      <c r="C24" s="556"/>
      <c r="D24" s="557"/>
      <c r="E24" s="675" t="str">
        <f>+Matriz!Q10</f>
        <v xml:space="preserve">Aplicar una ruta de revisión del contenido a publica o difundir por parte de la Coordinación de Prensa y Comunicaciones. </v>
      </c>
      <c r="F24" s="676"/>
      <c r="G24" s="676"/>
      <c r="H24" s="676"/>
      <c r="I24" s="676"/>
      <c r="J24" s="676"/>
      <c r="K24" s="676"/>
      <c r="L24" s="677"/>
    </row>
    <row r="25" spans="1:12" x14ac:dyDescent="0.25">
      <c r="B25" s="678" t="s">
        <v>125</v>
      </c>
      <c r="C25" s="680" t="s">
        <v>126</v>
      </c>
      <c r="D25" s="554"/>
      <c r="E25" s="682" t="s">
        <v>120</v>
      </c>
      <c r="F25" s="683"/>
      <c r="G25" s="684" t="s">
        <v>71</v>
      </c>
      <c r="H25" s="685"/>
      <c r="I25" s="685"/>
      <c r="J25" s="685"/>
      <c r="K25" s="685"/>
      <c r="L25" s="686"/>
    </row>
    <row r="26" spans="1:12" ht="15" customHeight="1" thickBot="1" x14ac:dyDescent="0.3">
      <c r="B26" s="679"/>
      <c r="C26" s="681"/>
      <c r="D26" s="557"/>
      <c r="E26" s="56" t="s">
        <v>121</v>
      </c>
      <c r="F26" s="57" t="s">
        <v>122</v>
      </c>
      <c r="G26" s="568"/>
      <c r="H26" s="569"/>
      <c r="I26" s="569"/>
      <c r="J26" s="569"/>
      <c r="K26" s="569"/>
      <c r="L26" s="570"/>
    </row>
    <row r="27" spans="1:12" ht="49.5" customHeight="1" x14ac:dyDescent="0.25">
      <c r="B27" s="687" t="s">
        <v>127</v>
      </c>
      <c r="C27" s="101" t="s">
        <v>98</v>
      </c>
      <c r="D27" s="103" t="s">
        <v>87</v>
      </c>
      <c r="E27" s="44" t="s">
        <v>105</v>
      </c>
      <c r="F27" s="45">
        <f>IF(E27="Asignado",15,IF(E27="No asignado",0,""))</f>
        <v>15</v>
      </c>
      <c r="G27" s="580" t="s">
        <v>317</v>
      </c>
      <c r="H27" s="581"/>
      <c r="I27" s="581"/>
      <c r="J27" s="581"/>
      <c r="K27" s="581"/>
      <c r="L27" s="582"/>
    </row>
    <row r="28" spans="1:12" ht="30.75" customHeight="1" x14ac:dyDescent="0.25">
      <c r="B28" s="688"/>
      <c r="C28" s="37" t="s">
        <v>99</v>
      </c>
      <c r="D28" s="51" t="s">
        <v>91</v>
      </c>
      <c r="E28" s="39" t="s">
        <v>107</v>
      </c>
      <c r="F28" s="40">
        <f>IF(E28="Adecuado",15,IF(E28="Inadecuado",0,""))</f>
        <v>15</v>
      </c>
      <c r="G28" s="574" t="s">
        <v>318</v>
      </c>
      <c r="H28" s="575"/>
      <c r="I28" s="575"/>
      <c r="J28" s="575"/>
      <c r="K28" s="575"/>
      <c r="L28" s="576"/>
    </row>
    <row r="29" spans="1:12" ht="31.5" customHeight="1" x14ac:dyDescent="0.25">
      <c r="B29" s="100" t="s">
        <v>128</v>
      </c>
      <c r="C29" s="37" t="s">
        <v>100</v>
      </c>
      <c r="D29" s="51" t="s">
        <v>92</v>
      </c>
      <c r="E29" s="39" t="s">
        <v>109</v>
      </c>
      <c r="F29" s="40">
        <f>IF(E29="Oportuna",15,IF(E29="Inoportuna",0,""))</f>
        <v>15</v>
      </c>
      <c r="G29" s="574" t="s">
        <v>319</v>
      </c>
      <c r="H29" s="575"/>
      <c r="I29" s="575"/>
      <c r="J29" s="575"/>
      <c r="K29" s="575"/>
      <c r="L29" s="576"/>
    </row>
    <row r="30" spans="1:12" ht="38.25" customHeight="1" x14ac:dyDescent="0.25">
      <c r="B30" s="100" t="s">
        <v>129</v>
      </c>
      <c r="C30" s="37" t="s">
        <v>101</v>
      </c>
      <c r="D30" s="51" t="s">
        <v>93</v>
      </c>
      <c r="E30" s="41" t="s">
        <v>111</v>
      </c>
      <c r="F30" s="40">
        <f>IF(E30="Prevenir o detectar",15,IF(E30="No es control",0,""))</f>
        <v>15</v>
      </c>
      <c r="G30" s="574" t="s">
        <v>320</v>
      </c>
      <c r="H30" s="575"/>
      <c r="I30" s="575"/>
      <c r="J30" s="575"/>
      <c r="K30" s="575"/>
      <c r="L30" s="576"/>
    </row>
    <row r="31" spans="1:12" ht="30" customHeight="1" x14ac:dyDescent="0.25">
      <c r="B31" s="104" t="s">
        <v>131</v>
      </c>
      <c r="C31" s="37" t="s">
        <v>102</v>
      </c>
      <c r="D31" s="51" t="s">
        <v>94</v>
      </c>
      <c r="E31" s="39" t="s">
        <v>113</v>
      </c>
      <c r="F31" s="40">
        <f>IF(E31="Confiable",15,IF(E31="No confiable",0,""))</f>
        <v>15</v>
      </c>
      <c r="G31" s="574" t="s">
        <v>321</v>
      </c>
      <c r="H31" s="575"/>
      <c r="I31" s="575"/>
      <c r="J31" s="575"/>
      <c r="K31" s="575"/>
      <c r="L31" s="576"/>
    </row>
    <row r="32" spans="1:12" ht="38.25" customHeight="1" x14ac:dyDescent="0.25">
      <c r="B32" s="104" t="s">
        <v>132</v>
      </c>
      <c r="C32" s="37" t="s">
        <v>103</v>
      </c>
      <c r="D32" s="51" t="s">
        <v>95</v>
      </c>
      <c r="E32" s="41" t="s">
        <v>115</v>
      </c>
      <c r="F32" s="40">
        <f>IF(E32="Se investigan y resuelven oportunamente",15,IF(E32="No se investigan y resuelven oportunamente",0,""))</f>
        <v>15</v>
      </c>
      <c r="G32" s="574" t="s">
        <v>435</v>
      </c>
      <c r="H32" s="575"/>
      <c r="I32" s="575"/>
      <c r="J32" s="575"/>
      <c r="K32" s="575"/>
      <c r="L32" s="576"/>
    </row>
    <row r="33" spans="1:28" ht="36.75" customHeight="1" thickBot="1" x14ac:dyDescent="0.3">
      <c r="B33" s="61" t="s">
        <v>130</v>
      </c>
      <c r="C33" s="102" t="s">
        <v>104</v>
      </c>
      <c r="D33" s="52" t="s">
        <v>96</v>
      </c>
      <c r="E33" s="42" t="s">
        <v>117</v>
      </c>
      <c r="F33" s="43">
        <f>IF(E33="Completa",10,IF(E33="Incompleta",5,IF(E33="No existe",0,"")))</f>
        <v>10</v>
      </c>
      <c r="G33" s="537" t="s">
        <v>322</v>
      </c>
      <c r="H33" s="538"/>
      <c r="I33" s="538"/>
      <c r="J33" s="538"/>
      <c r="K33" s="538"/>
      <c r="L33" s="539"/>
    </row>
    <row r="34" spans="1:28" ht="14.4" thickBot="1" x14ac:dyDescent="0.3">
      <c r="D34" s="38"/>
    </row>
    <row r="35" spans="1:28" x14ac:dyDescent="0.25">
      <c r="D35" s="112" t="s">
        <v>97</v>
      </c>
      <c r="E35" s="689">
        <f>IF(SUM(F27:F33)=0,"-",SUM(F27:F33))</f>
        <v>100</v>
      </c>
      <c r="F35" s="690"/>
      <c r="G35" s="109"/>
      <c r="H35" s="109"/>
      <c r="I35" s="109"/>
      <c r="J35" s="109"/>
      <c r="K35" s="109"/>
      <c r="L35" s="109"/>
    </row>
    <row r="36" spans="1:28" ht="14.4" thickBot="1" x14ac:dyDescent="0.3">
      <c r="D36" s="113" t="s">
        <v>123</v>
      </c>
      <c r="E36" s="691" t="str">
        <f>IF(E35&lt;=74,"Débil",IF(E35&lt;=89,"Moderado",IF(E35&lt;=100,"Fuerte","")))</f>
        <v>Fuerte</v>
      </c>
      <c r="F36" s="692"/>
      <c r="G36" s="109"/>
      <c r="H36" s="109"/>
      <c r="I36" s="109"/>
      <c r="J36" s="109"/>
      <c r="K36" s="109"/>
      <c r="L36" s="109"/>
    </row>
    <row r="37" spans="1:28" ht="14.4" thickBot="1" x14ac:dyDescent="0.3"/>
    <row r="38" spans="1:28" ht="30" customHeight="1" thickBot="1" x14ac:dyDescent="0.3">
      <c r="A38" s="58" t="str">
        <f>+Matriz!E11</f>
        <v>MPTV-RC-001</v>
      </c>
      <c r="B38" s="549" t="str">
        <f>+Matriz!F11</f>
        <v>Posibilidad de realizar una administración inadecuada  de los recursos asignados para la producción de contenidos con el fin obtener beneficio propio o para favorecer un tercero</v>
      </c>
      <c r="C38" s="550"/>
      <c r="D38" s="550"/>
      <c r="E38" s="550"/>
      <c r="F38" s="550"/>
      <c r="G38" s="550"/>
      <c r="H38" s="550"/>
      <c r="I38" s="550"/>
      <c r="J38" s="550"/>
      <c r="K38" s="550"/>
      <c r="L38" s="551"/>
    </row>
    <row r="39" spans="1:28" ht="14.4" thickBot="1" x14ac:dyDescent="0.3"/>
    <row r="40" spans="1:28" ht="15.75" customHeight="1" x14ac:dyDescent="0.25">
      <c r="B40" s="552" t="s">
        <v>158</v>
      </c>
      <c r="C40" s="553"/>
      <c r="D40" s="553"/>
      <c r="E40" s="486" t="s">
        <v>124</v>
      </c>
      <c r="F40" s="487"/>
      <c r="G40" s="487"/>
      <c r="H40" s="487"/>
      <c r="I40" s="487"/>
      <c r="J40" s="487"/>
      <c r="K40" s="487"/>
      <c r="L40" s="488"/>
      <c r="M40" s="164"/>
      <c r="N40" s="164"/>
      <c r="O40" s="164"/>
      <c r="P40" s="164"/>
      <c r="Q40" s="164"/>
      <c r="R40" s="164"/>
      <c r="S40" s="164"/>
      <c r="T40" s="164"/>
      <c r="U40" s="164"/>
      <c r="V40" s="164"/>
      <c r="W40" s="164"/>
      <c r="X40" s="164"/>
      <c r="Y40" s="164"/>
      <c r="Z40" s="164"/>
      <c r="AA40" s="164"/>
      <c r="AB40" s="164"/>
    </row>
    <row r="41" spans="1:28" ht="48.75" customHeight="1" thickBot="1" x14ac:dyDescent="0.3">
      <c r="B41" s="555"/>
      <c r="C41" s="556"/>
      <c r="D41" s="556"/>
      <c r="E41" s="562" t="str">
        <f>+Matriz!Q11</f>
        <v>1. AGJC-CN-MN-001 Manual de contratacion que se encuentre vigente.
3. MPTV-PD-006 Presentación de iniciativas - banco de proyectos audiovisuales y digitales</v>
      </c>
      <c r="F41" s="563"/>
      <c r="G41" s="563"/>
      <c r="H41" s="563"/>
      <c r="I41" s="563"/>
      <c r="J41" s="563"/>
      <c r="K41" s="563"/>
      <c r="L41" s="564"/>
      <c r="M41" s="165"/>
      <c r="N41" s="165"/>
      <c r="O41" s="165"/>
      <c r="P41" s="165"/>
      <c r="Q41" s="165"/>
      <c r="R41" s="165"/>
      <c r="S41" s="165"/>
      <c r="T41" s="165"/>
      <c r="U41" s="165"/>
      <c r="V41" s="165"/>
      <c r="W41" s="165"/>
      <c r="X41" s="165"/>
      <c r="Y41" s="165"/>
      <c r="Z41" s="165"/>
      <c r="AA41" s="165"/>
      <c r="AB41" s="165"/>
    </row>
    <row r="42" spans="1:28" x14ac:dyDescent="0.25">
      <c r="B42" s="528" t="s">
        <v>125</v>
      </c>
      <c r="C42" s="530" t="s">
        <v>126</v>
      </c>
      <c r="D42" s="531"/>
      <c r="E42" s="492" t="s">
        <v>120</v>
      </c>
      <c r="F42" s="558"/>
      <c r="G42" s="565" t="s">
        <v>71</v>
      </c>
      <c r="H42" s="566"/>
      <c r="I42" s="566"/>
      <c r="J42" s="566"/>
      <c r="K42" s="566"/>
      <c r="L42" s="567"/>
      <c r="M42" s="162"/>
      <c r="N42" s="162"/>
      <c r="O42" s="163"/>
      <c r="P42" s="163"/>
      <c r="Q42" s="163"/>
      <c r="R42" s="163"/>
      <c r="S42" s="163"/>
      <c r="T42" s="163"/>
      <c r="U42" s="162"/>
      <c r="V42" s="162"/>
      <c r="W42" s="163"/>
      <c r="X42" s="163"/>
      <c r="Y42" s="163"/>
      <c r="Z42" s="163"/>
      <c r="AA42" s="163"/>
      <c r="AB42" s="163"/>
    </row>
    <row r="43" spans="1:28" ht="15" customHeight="1" thickBot="1" x14ac:dyDescent="0.3">
      <c r="B43" s="529"/>
      <c r="C43" s="532"/>
      <c r="D43" s="533"/>
      <c r="E43" s="152" t="s">
        <v>121</v>
      </c>
      <c r="F43" s="153" t="s">
        <v>122</v>
      </c>
      <c r="G43" s="568"/>
      <c r="H43" s="569"/>
      <c r="I43" s="569"/>
      <c r="J43" s="569"/>
      <c r="K43" s="569"/>
      <c r="L43" s="570"/>
      <c r="M43" s="144"/>
      <c r="N43" s="144"/>
      <c r="O43" s="163"/>
      <c r="P43" s="163"/>
      <c r="Q43" s="163"/>
      <c r="R43" s="163"/>
      <c r="S43" s="163"/>
      <c r="T43" s="163"/>
      <c r="U43" s="144"/>
      <c r="V43" s="144"/>
      <c r="W43" s="163"/>
      <c r="X43" s="163"/>
      <c r="Y43" s="163"/>
      <c r="Z43" s="163"/>
      <c r="AA43" s="163"/>
      <c r="AB43" s="163"/>
    </row>
    <row r="44" spans="1:28" ht="36.75" customHeight="1" x14ac:dyDescent="0.25">
      <c r="B44" s="516" t="s">
        <v>127</v>
      </c>
      <c r="C44" s="95" t="s">
        <v>98</v>
      </c>
      <c r="D44" s="99" t="s">
        <v>87</v>
      </c>
      <c r="E44" s="150" t="s">
        <v>105</v>
      </c>
      <c r="F44" s="170">
        <f>IF(E44="Asignado",15,IF(E44="No asignado",0,""))</f>
        <v>15</v>
      </c>
      <c r="G44" s="696" t="s">
        <v>372</v>
      </c>
      <c r="H44" s="697"/>
      <c r="I44" s="697"/>
      <c r="J44" s="697"/>
      <c r="K44" s="697"/>
      <c r="L44" s="698"/>
      <c r="M44" s="156"/>
      <c r="N44" s="157"/>
      <c r="O44" s="161"/>
      <c r="P44" s="161"/>
      <c r="Q44" s="161"/>
      <c r="R44" s="161"/>
      <c r="S44" s="161"/>
      <c r="T44" s="161"/>
      <c r="U44" s="156"/>
      <c r="V44" s="157"/>
      <c r="W44" s="159"/>
      <c r="X44" s="160"/>
      <c r="Y44" s="160"/>
      <c r="Z44" s="160"/>
      <c r="AA44" s="160"/>
      <c r="AB44" s="160"/>
    </row>
    <row r="45" spans="1:28" ht="41.25" customHeight="1" x14ac:dyDescent="0.25">
      <c r="B45" s="517"/>
      <c r="C45" s="37" t="s">
        <v>99</v>
      </c>
      <c r="D45" s="51" t="s">
        <v>91</v>
      </c>
      <c r="E45" s="145" t="s">
        <v>107</v>
      </c>
      <c r="F45" s="171">
        <f>IF(E45="Adecuado",15,IF(E45="Inadecuado",0,""))</f>
        <v>15</v>
      </c>
      <c r="G45" s="630" t="s">
        <v>373</v>
      </c>
      <c r="H45" s="631"/>
      <c r="I45" s="631"/>
      <c r="J45" s="631"/>
      <c r="K45" s="631"/>
      <c r="L45" s="632"/>
      <c r="M45" s="156"/>
      <c r="N45" s="157"/>
      <c r="O45" s="161"/>
      <c r="P45" s="161"/>
      <c r="Q45" s="161"/>
      <c r="R45" s="161"/>
      <c r="S45" s="161"/>
      <c r="T45" s="161"/>
      <c r="U45" s="156"/>
      <c r="V45" s="157"/>
      <c r="W45" s="159"/>
      <c r="X45" s="160"/>
      <c r="Y45" s="160"/>
      <c r="Z45" s="160"/>
      <c r="AA45" s="160"/>
      <c r="AB45" s="160"/>
    </row>
    <row r="46" spans="1:28" ht="41.25" customHeight="1" x14ac:dyDescent="0.25">
      <c r="B46" s="97" t="s">
        <v>128</v>
      </c>
      <c r="C46" s="37" t="s">
        <v>100</v>
      </c>
      <c r="D46" s="51" t="s">
        <v>92</v>
      </c>
      <c r="E46" s="145" t="s">
        <v>109</v>
      </c>
      <c r="F46" s="171">
        <f>IF(E46="Oportuna",15,IF(E46="Inoportuna",0,""))</f>
        <v>15</v>
      </c>
      <c r="G46" s="630" t="s">
        <v>374</v>
      </c>
      <c r="H46" s="631"/>
      <c r="I46" s="631"/>
      <c r="J46" s="631"/>
      <c r="K46" s="631"/>
      <c r="L46" s="632"/>
      <c r="M46" s="156"/>
      <c r="N46" s="157"/>
      <c r="O46" s="161"/>
      <c r="P46" s="161"/>
      <c r="Q46" s="161"/>
      <c r="R46" s="161"/>
      <c r="S46" s="161"/>
      <c r="T46" s="161"/>
      <c r="U46" s="156"/>
      <c r="V46" s="157"/>
      <c r="W46" s="159"/>
      <c r="X46" s="159"/>
      <c r="Y46" s="159"/>
      <c r="Z46" s="159"/>
      <c r="AA46" s="159"/>
      <c r="AB46" s="159"/>
    </row>
    <row r="47" spans="1:28" ht="41.25" customHeight="1" x14ac:dyDescent="0.25">
      <c r="B47" s="97" t="s">
        <v>129</v>
      </c>
      <c r="C47" s="37" t="s">
        <v>101</v>
      </c>
      <c r="D47" s="51" t="s">
        <v>93</v>
      </c>
      <c r="E47" s="147" t="s">
        <v>111</v>
      </c>
      <c r="F47" s="171">
        <f>IF(E47="Prevenir o detectar",15,IF(E47="No es control",0,""))</f>
        <v>15</v>
      </c>
      <c r="G47" s="630" t="s">
        <v>303</v>
      </c>
      <c r="H47" s="631"/>
      <c r="I47" s="631"/>
      <c r="J47" s="631"/>
      <c r="K47" s="631"/>
      <c r="L47" s="632"/>
      <c r="M47" s="158"/>
      <c r="N47" s="157"/>
      <c r="O47" s="161"/>
      <c r="P47" s="161"/>
      <c r="Q47" s="161"/>
      <c r="R47" s="161"/>
      <c r="S47" s="161"/>
      <c r="T47" s="161"/>
      <c r="U47" s="158"/>
      <c r="V47" s="157"/>
      <c r="W47" s="159"/>
      <c r="X47" s="159"/>
      <c r="Y47" s="159"/>
      <c r="Z47" s="159"/>
      <c r="AA47" s="159"/>
      <c r="AB47" s="159"/>
    </row>
    <row r="48" spans="1:28" ht="53.25" customHeight="1" x14ac:dyDescent="0.25">
      <c r="B48" s="98" t="s">
        <v>131</v>
      </c>
      <c r="C48" s="37" t="s">
        <v>102</v>
      </c>
      <c r="D48" s="51" t="s">
        <v>94</v>
      </c>
      <c r="E48" s="145" t="s">
        <v>113</v>
      </c>
      <c r="F48" s="171">
        <f>IF(E48="Confiable",15,IF(E48="No confiable",0,""))</f>
        <v>15</v>
      </c>
      <c r="G48" s="630" t="s">
        <v>375</v>
      </c>
      <c r="H48" s="631"/>
      <c r="I48" s="631"/>
      <c r="J48" s="631"/>
      <c r="K48" s="631"/>
      <c r="L48" s="632"/>
      <c r="M48" s="156"/>
      <c r="N48" s="157"/>
      <c r="O48" s="161"/>
      <c r="P48" s="161"/>
      <c r="Q48" s="161"/>
      <c r="R48" s="161"/>
      <c r="S48" s="161"/>
      <c r="T48" s="161"/>
      <c r="U48" s="156"/>
      <c r="V48" s="157"/>
      <c r="W48" s="161"/>
      <c r="X48" s="161"/>
      <c r="Y48" s="161"/>
      <c r="Z48" s="161"/>
      <c r="AA48" s="161"/>
      <c r="AB48" s="161"/>
    </row>
    <row r="49" spans="1:28" ht="72.75" customHeight="1" x14ac:dyDescent="0.25">
      <c r="B49" s="98" t="s">
        <v>132</v>
      </c>
      <c r="C49" s="37" t="s">
        <v>103</v>
      </c>
      <c r="D49" s="51" t="s">
        <v>95</v>
      </c>
      <c r="E49" s="147" t="s">
        <v>115</v>
      </c>
      <c r="F49" s="171">
        <f>IF(E49="Se investigan y resuelven oportunamente",15,IF(E49="No se investigan y resuelven oportunamente",0,""))</f>
        <v>15</v>
      </c>
      <c r="G49" s="630" t="s">
        <v>460</v>
      </c>
      <c r="H49" s="631"/>
      <c r="I49" s="631"/>
      <c r="J49" s="631"/>
      <c r="K49" s="631"/>
      <c r="L49" s="632"/>
      <c r="M49" s="158"/>
      <c r="N49" s="157"/>
      <c r="O49" s="161"/>
      <c r="P49" s="161"/>
      <c r="Q49" s="161"/>
      <c r="R49" s="161"/>
      <c r="S49" s="161"/>
      <c r="T49" s="161"/>
      <c r="U49" s="158"/>
      <c r="V49" s="157"/>
      <c r="W49" s="161"/>
      <c r="X49" s="161"/>
      <c r="Y49" s="161"/>
      <c r="Z49" s="161"/>
      <c r="AA49" s="161"/>
      <c r="AB49" s="161"/>
    </row>
    <row r="50" spans="1:28" ht="54.75" customHeight="1" thickBot="1" x14ac:dyDescent="0.3">
      <c r="B50" s="61" t="s">
        <v>130</v>
      </c>
      <c r="C50" s="96" t="s">
        <v>104</v>
      </c>
      <c r="D50" s="52" t="s">
        <v>96</v>
      </c>
      <c r="E50" s="148" t="s">
        <v>117</v>
      </c>
      <c r="F50" s="172">
        <f>IF(E50="Completa",10,IF(E50="Incompleta",5,IF(E50="No existe",0,"")))</f>
        <v>10</v>
      </c>
      <c r="G50" s="636" t="s">
        <v>304</v>
      </c>
      <c r="H50" s="637"/>
      <c r="I50" s="637"/>
      <c r="J50" s="637"/>
      <c r="K50" s="637"/>
      <c r="L50" s="638"/>
      <c r="M50" s="156"/>
      <c r="N50" s="157"/>
      <c r="O50" s="161"/>
      <c r="P50" s="161"/>
      <c r="Q50" s="161"/>
      <c r="R50" s="161"/>
      <c r="S50" s="161"/>
      <c r="T50" s="161"/>
      <c r="U50" s="156"/>
      <c r="V50" s="157"/>
      <c r="W50" s="161"/>
      <c r="X50" s="161"/>
      <c r="Y50" s="161"/>
      <c r="Z50" s="161"/>
      <c r="AA50" s="161"/>
      <c r="AB50" s="161"/>
    </row>
    <row r="51" spans="1:28" ht="14.4" thickBot="1" x14ac:dyDescent="0.3">
      <c r="D51" s="38"/>
      <c r="G51" s="80"/>
      <c r="H51" s="80"/>
      <c r="I51" s="80"/>
      <c r="J51" s="80"/>
      <c r="K51" s="80"/>
      <c r="L51" s="80"/>
      <c r="M51" s="154"/>
      <c r="N51" s="154"/>
      <c r="O51" s="154"/>
      <c r="P51" s="154"/>
      <c r="Q51" s="154"/>
      <c r="R51" s="154"/>
      <c r="S51" s="154"/>
      <c r="T51" s="154"/>
      <c r="U51" s="154"/>
      <c r="V51" s="154"/>
      <c r="W51" s="154"/>
      <c r="X51" s="154"/>
      <c r="Y51" s="154"/>
      <c r="Z51" s="154"/>
      <c r="AA51" s="154"/>
      <c r="AB51" s="154"/>
    </row>
    <row r="52" spans="1:28" x14ac:dyDescent="0.25">
      <c r="D52" s="48" t="s">
        <v>97</v>
      </c>
      <c r="E52" s="496">
        <f>IF(SUM(F44:F50)=0,"-",SUM(F44:F50))</f>
        <v>100</v>
      </c>
      <c r="F52" s="497"/>
      <c r="G52" s="81"/>
      <c r="H52" s="81"/>
      <c r="I52" s="81"/>
      <c r="J52" s="81"/>
      <c r="K52" s="81"/>
      <c r="L52" s="81"/>
      <c r="M52" s="155"/>
      <c r="N52" s="155"/>
      <c r="O52" s="154"/>
      <c r="P52" s="154"/>
      <c r="Q52" s="154"/>
      <c r="R52" s="154"/>
      <c r="S52" s="154"/>
      <c r="T52" s="154"/>
      <c r="U52" s="155"/>
      <c r="V52" s="155"/>
      <c r="W52" s="154"/>
      <c r="X52" s="154"/>
      <c r="Y52" s="154"/>
      <c r="Z52" s="154"/>
      <c r="AA52" s="154"/>
      <c r="AB52" s="154"/>
    </row>
    <row r="53" spans="1:28" ht="14.4" thickBot="1" x14ac:dyDescent="0.3">
      <c r="D53" s="49" t="s">
        <v>123</v>
      </c>
      <c r="E53" s="499" t="str">
        <f>IF(E52&lt;=74,"Débil",IF(E52&lt;=89,"Moderado",IF(E52&lt;=100,"Fuerte","")))</f>
        <v>Fuerte</v>
      </c>
      <c r="F53" s="500"/>
      <c r="G53" s="81"/>
      <c r="H53" s="81"/>
      <c r="I53" s="81"/>
      <c r="J53" s="81"/>
      <c r="K53" s="81"/>
      <c r="L53" s="81"/>
      <c r="M53" s="155"/>
      <c r="N53" s="155"/>
      <c r="O53" s="154"/>
      <c r="P53" s="154"/>
      <c r="Q53" s="154"/>
      <c r="R53" s="154"/>
      <c r="S53" s="154"/>
      <c r="T53" s="154"/>
      <c r="U53" s="155"/>
      <c r="V53" s="155"/>
      <c r="W53" s="154"/>
      <c r="X53" s="154"/>
      <c r="Y53" s="154"/>
      <c r="Z53" s="154"/>
      <c r="AA53" s="154"/>
      <c r="AB53" s="154"/>
    </row>
    <row r="54" spans="1:28" ht="14.4" thickBot="1" x14ac:dyDescent="0.3"/>
    <row r="55" spans="1:28" ht="30" customHeight="1" thickBot="1" x14ac:dyDescent="0.3">
      <c r="A55" s="58" t="str">
        <f>+Matriz!E12</f>
        <v>MDCC-RC-001</v>
      </c>
      <c r="B55" s="549" t="str">
        <f>+Matriz!F12</f>
        <v>Favorecer a un tercero (persona, cliente o entidad) a través de la programación para la emisión de contenidos que no están asociados a la misionalidad de Capital o a un convenio o contrato suscrito por el canal</v>
      </c>
      <c r="C55" s="550"/>
      <c r="D55" s="550"/>
      <c r="E55" s="550"/>
      <c r="F55" s="550"/>
      <c r="G55" s="550"/>
      <c r="H55" s="550"/>
      <c r="I55" s="550"/>
      <c r="J55" s="550"/>
      <c r="K55" s="550"/>
      <c r="L55" s="551"/>
    </row>
    <row r="56" spans="1:28" ht="14.4" thickBot="1" x14ac:dyDescent="0.3">
      <c r="M56" s="154"/>
      <c r="N56" s="154"/>
      <c r="O56" s="154"/>
      <c r="P56" s="154"/>
      <c r="Q56" s="154"/>
      <c r="R56" s="154"/>
      <c r="S56" s="154"/>
      <c r="T56" s="154"/>
    </row>
    <row r="57" spans="1:28" ht="15.75" customHeight="1" thickBot="1" x14ac:dyDescent="0.3">
      <c r="B57" s="552" t="s">
        <v>158</v>
      </c>
      <c r="C57" s="553"/>
      <c r="D57" s="553"/>
      <c r="E57" s="660" t="s">
        <v>124</v>
      </c>
      <c r="F57" s="661"/>
      <c r="G57" s="661"/>
      <c r="H57" s="661"/>
      <c r="I57" s="661"/>
      <c r="J57" s="661"/>
      <c r="K57" s="661"/>
      <c r="L57" s="662"/>
      <c r="M57" s="173"/>
      <c r="N57" s="164"/>
      <c r="O57" s="164"/>
      <c r="P57" s="164"/>
      <c r="Q57" s="164"/>
      <c r="R57" s="164"/>
      <c r="S57" s="164"/>
      <c r="T57" s="164"/>
    </row>
    <row r="58" spans="1:28" ht="45.75" customHeight="1" thickBot="1" x14ac:dyDescent="0.3">
      <c r="B58" s="555"/>
      <c r="C58" s="556"/>
      <c r="D58" s="556"/>
      <c r="E58" s="663" t="str">
        <f>+Matriz!Q12</f>
        <v xml:space="preserve">Continuidad  de emisión diaria, parrilla de programación y bitácora de emisión.
MDCC-PD-002 Gestión de programación para el servicio de televisión </v>
      </c>
      <c r="F58" s="664"/>
      <c r="G58" s="664"/>
      <c r="H58" s="664"/>
      <c r="I58" s="664"/>
      <c r="J58" s="664"/>
      <c r="K58" s="664"/>
      <c r="L58" s="665"/>
      <c r="M58" s="165"/>
      <c r="N58" s="165"/>
      <c r="O58" s="165"/>
      <c r="P58" s="165"/>
      <c r="Q58" s="165"/>
      <c r="R58" s="165"/>
      <c r="S58" s="165"/>
      <c r="T58" s="165"/>
    </row>
    <row r="59" spans="1:28" x14ac:dyDescent="0.25">
      <c r="B59" s="528" t="s">
        <v>125</v>
      </c>
      <c r="C59" s="530" t="s">
        <v>126</v>
      </c>
      <c r="D59" s="531"/>
      <c r="E59" s="492" t="s">
        <v>120</v>
      </c>
      <c r="F59" s="558"/>
      <c r="G59" s="565" t="s">
        <v>71</v>
      </c>
      <c r="H59" s="566"/>
      <c r="I59" s="566"/>
      <c r="J59" s="566"/>
      <c r="K59" s="566"/>
      <c r="L59" s="567"/>
      <c r="M59" s="162"/>
      <c r="N59" s="162"/>
      <c r="O59" s="163"/>
      <c r="P59" s="163"/>
      <c r="Q59" s="163"/>
      <c r="R59" s="163"/>
      <c r="S59" s="163"/>
      <c r="T59" s="163"/>
    </row>
    <row r="60" spans="1:28" ht="15" customHeight="1" thickBot="1" x14ac:dyDescent="0.3">
      <c r="B60" s="529"/>
      <c r="C60" s="532"/>
      <c r="D60" s="533"/>
      <c r="E60" s="152" t="s">
        <v>121</v>
      </c>
      <c r="F60" s="153" t="s">
        <v>122</v>
      </c>
      <c r="G60" s="568"/>
      <c r="H60" s="569"/>
      <c r="I60" s="569"/>
      <c r="J60" s="569"/>
      <c r="K60" s="569"/>
      <c r="L60" s="570"/>
      <c r="M60" s="144"/>
      <c r="N60" s="144"/>
      <c r="O60" s="163"/>
      <c r="P60" s="163"/>
      <c r="Q60" s="163"/>
      <c r="R60" s="163"/>
      <c r="S60" s="163"/>
      <c r="T60" s="163"/>
    </row>
    <row r="61" spans="1:28" ht="36" customHeight="1" x14ac:dyDescent="0.25">
      <c r="B61" s="516" t="s">
        <v>127</v>
      </c>
      <c r="C61" s="82" t="s">
        <v>98</v>
      </c>
      <c r="D61" s="50" t="s">
        <v>87</v>
      </c>
      <c r="E61" s="150" t="s">
        <v>105</v>
      </c>
      <c r="F61" s="151">
        <f>IF(E61="Asignado",15,IF(E61="No asignado",0,""))</f>
        <v>15</v>
      </c>
      <c r="G61" s="669" t="s">
        <v>253</v>
      </c>
      <c r="H61" s="670"/>
      <c r="I61" s="670"/>
      <c r="J61" s="670"/>
      <c r="K61" s="670"/>
      <c r="L61" s="671"/>
      <c r="M61" s="156"/>
      <c r="N61" s="157"/>
      <c r="O61" s="161"/>
      <c r="P61" s="161"/>
      <c r="Q61" s="161"/>
      <c r="R61" s="161"/>
      <c r="S61" s="161"/>
      <c r="T61" s="161"/>
    </row>
    <row r="62" spans="1:28" ht="36" customHeight="1" x14ac:dyDescent="0.25">
      <c r="B62" s="517"/>
      <c r="C62" s="37" t="s">
        <v>99</v>
      </c>
      <c r="D62" s="51" t="s">
        <v>91</v>
      </c>
      <c r="E62" s="145" t="s">
        <v>107</v>
      </c>
      <c r="F62" s="146">
        <f>IF(E62="Adecuado",15,IF(E62="Inadecuado",0,""))</f>
        <v>15</v>
      </c>
      <c r="G62" s="617" t="s">
        <v>306</v>
      </c>
      <c r="H62" s="618"/>
      <c r="I62" s="618"/>
      <c r="J62" s="618"/>
      <c r="K62" s="618"/>
      <c r="L62" s="619"/>
      <c r="M62" s="156"/>
      <c r="N62" s="157"/>
      <c r="O62" s="161"/>
      <c r="P62" s="161"/>
      <c r="Q62" s="161"/>
      <c r="R62" s="161"/>
      <c r="S62" s="161"/>
      <c r="T62" s="161"/>
    </row>
    <row r="63" spans="1:28" ht="36" customHeight="1" x14ac:dyDescent="0.25">
      <c r="B63" s="84" t="s">
        <v>128</v>
      </c>
      <c r="C63" s="37" t="s">
        <v>100</v>
      </c>
      <c r="D63" s="51" t="s">
        <v>92</v>
      </c>
      <c r="E63" s="145" t="s">
        <v>109</v>
      </c>
      <c r="F63" s="146">
        <f>IF(E63="Oportuna",15,IF(E63="Inoportuna",0,""))</f>
        <v>15</v>
      </c>
      <c r="G63" s="617" t="s">
        <v>451</v>
      </c>
      <c r="H63" s="618"/>
      <c r="I63" s="618"/>
      <c r="J63" s="618"/>
      <c r="K63" s="618"/>
      <c r="L63" s="619"/>
      <c r="M63" s="156"/>
      <c r="N63" s="157"/>
      <c r="O63" s="161"/>
      <c r="P63" s="161"/>
      <c r="Q63" s="161"/>
      <c r="R63" s="161"/>
      <c r="S63" s="161"/>
      <c r="T63" s="161"/>
    </row>
    <row r="64" spans="1:28" ht="45.75" customHeight="1" x14ac:dyDescent="0.25">
      <c r="B64" s="84" t="s">
        <v>129</v>
      </c>
      <c r="C64" s="37" t="s">
        <v>101</v>
      </c>
      <c r="D64" s="51" t="s">
        <v>93</v>
      </c>
      <c r="E64" s="147" t="s">
        <v>111</v>
      </c>
      <c r="F64" s="146">
        <f>IF(E64="Prevenir o detectar",15,IF(E64="No es control",0,""))</f>
        <v>15</v>
      </c>
      <c r="G64" s="617" t="s">
        <v>307</v>
      </c>
      <c r="H64" s="618"/>
      <c r="I64" s="618"/>
      <c r="J64" s="618"/>
      <c r="K64" s="618"/>
      <c r="L64" s="619"/>
      <c r="M64" s="158"/>
      <c r="N64" s="157"/>
      <c r="O64" s="161"/>
      <c r="P64" s="161"/>
      <c r="Q64" s="161"/>
      <c r="R64" s="161"/>
      <c r="S64" s="161"/>
      <c r="T64" s="161"/>
    </row>
    <row r="65" spans="1:20" ht="36" customHeight="1" x14ac:dyDescent="0.25">
      <c r="B65" s="60" t="s">
        <v>131</v>
      </c>
      <c r="C65" s="37" t="s">
        <v>102</v>
      </c>
      <c r="D65" s="51" t="s">
        <v>94</v>
      </c>
      <c r="E65" s="145" t="s">
        <v>113</v>
      </c>
      <c r="F65" s="146">
        <f>IF(E65="Confiable",15,IF(E65="No confiable",0,""))</f>
        <v>15</v>
      </c>
      <c r="G65" s="666" t="s">
        <v>452</v>
      </c>
      <c r="H65" s="667"/>
      <c r="I65" s="667"/>
      <c r="J65" s="667"/>
      <c r="K65" s="667"/>
      <c r="L65" s="668"/>
      <c r="M65" s="156"/>
      <c r="N65" s="157"/>
      <c r="O65" s="161"/>
      <c r="P65" s="161"/>
      <c r="Q65" s="161"/>
      <c r="R65" s="161"/>
      <c r="S65" s="161"/>
      <c r="T65" s="161"/>
    </row>
    <row r="66" spans="1:20" ht="76.5" customHeight="1" x14ac:dyDescent="0.25">
      <c r="B66" s="60" t="s">
        <v>132</v>
      </c>
      <c r="C66" s="37" t="s">
        <v>103</v>
      </c>
      <c r="D66" s="51" t="s">
        <v>95</v>
      </c>
      <c r="E66" s="147" t="s">
        <v>115</v>
      </c>
      <c r="F66" s="146">
        <f>IF(E66="Se investigan y resuelven oportunamente",15,IF(E66="No se investigan y resuelven oportunamente",0,""))</f>
        <v>15</v>
      </c>
      <c r="G66" s="666" t="s">
        <v>461</v>
      </c>
      <c r="H66" s="667"/>
      <c r="I66" s="667"/>
      <c r="J66" s="667"/>
      <c r="K66" s="667"/>
      <c r="L66" s="668"/>
      <c r="M66" s="158"/>
      <c r="N66" s="157"/>
      <c r="O66" s="161"/>
      <c r="P66" s="161"/>
      <c r="Q66" s="161"/>
      <c r="R66" s="161"/>
      <c r="S66" s="161"/>
      <c r="T66" s="161"/>
    </row>
    <row r="67" spans="1:20" ht="81.75" customHeight="1" thickBot="1" x14ac:dyDescent="0.3">
      <c r="B67" s="61" t="s">
        <v>130</v>
      </c>
      <c r="C67" s="83" t="s">
        <v>104</v>
      </c>
      <c r="D67" s="52" t="s">
        <v>96</v>
      </c>
      <c r="E67" s="148" t="s">
        <v>117</v>
      </c>
      <c r="F67" s="149">
        <f>IF(E67="Completa",10,IF(E67="Incompleta",5,IF(E67="No existe",0,"")))</f>
        <v>10</v>
      </c>
      <c r="G67" s="693" t="s">
        <v>462</v>
      </c>
      <c r="H67" s="694"/>
      <c r="I67" s="694"/>
      <c r="J67" s="694"/>
      <c r="K67" s="694"/>
      <c r="L67" s="695"/>
      <c r="M67" s="156"/>
      <c r="N67" s="157"/>
      <c r="O67" s="155"/>
      <c r="P67" s="155"/>
      <c r="Q67" s="155"/>
      <c r="R67" s="155"/>
      <c r="S67" s="155"/>
      <c r="T67" s="155"/>
    </row>
    <row r="68" spans="1:20" ht="14.4" thickBot="1" x14ac:dyDescent="0.3">
      <c r="D68" s="38"/>
      <c r="G68" s="80"/>
      <c r="H68" s="80"/>
      <c r="I68" s="80"/>
      <c r="J68" s="80"/>
      <c r="K68" s="80"/>
      <c r="L68" s="80"/>
      <c r="M68" s="154"/>
      <c r="N68" s="154"/>
      <c r="O68" s="154"/>
      <c r="P68" s="154"/>
      <c r="Q68" s="154"/>
      <c r="R68" s="154"/>
      <c r="S68" s="154"/>
      <c r="T68" s="154"/>
    </row>
    <row r="69" spans="1:20" x14ac:dyDescent="0.25">
      <c r="D69" s="48" t="s">
        <v>97</v>
      </c>
      <c r="E69" s="496">
        <f>IF(SUM(F61:F67)=0,"-",SUM(F61:F67))</f>
        <v>100</v>
      </c>
      <c r="F69" s="497"/>
      <c r="G69" s="81"/>
      <c r="H69" s="81"/>
      <c r="I69" s="81"/>
      <c r="J69" s="81"/>
      <c r="K69" s="81"/>
      <c r="L69" s="81"/>
      <c r="M69" s="155"/>
      <c r="N69" s="155"/>
      <c r="O69" s="155"/>
      <c r="P69" s="155"/>
      <c r="Q69" s="155"/>
      <c r="R69" s="155"/>
      <c r="S69" s="155"/>
      <c r="T69" s="155"/>
    </row>
    <row r="70" spans="1:20" ht="14.4" thickBot="1" x14ac:dyDescent="0.3">
      <c r="D70" s="49" t="s">
        <v>123</v>
      </c>
      <c r="E70" s="499" t="str">
        <f>IF(E69&lt;=74,"Débil",IF(E69&lt;=89,"Moderado",IF(E69&lt;=100,"Fuerte","")))</f>
        <v>Fuerte</v>
      </c>
      <c r="F70" s="500"/>
      <c r="G70" s="81"/>
      <c r="H70" s="81"/>
      <c r="I70" s="81"/>
      <c r="J70" s="81"/>
      <c r="K70" s="81"/>
      <c r="L70" s="81"/>
      <c r="M70" s="155"/>
      <c r="N70" s="155"/>
      <c r="O70" s="155"/>
      <c r="P70" s="155"/>
      <c r="Q70" s="155"/>
      <c r="R70" s="155"/>
      <c r="S70" s="155"/>
      <c r="T70" s="155"/>
    </row>
    <row r="71" spans="1:20" ht="14.4" thickBot="1" x14ac:dyDescent="0.3"/>
    <row r="72" spans="1:20" ht="30" customHeight="1" thickBot="1" x14ac:dyDescent="0.3">
      <c r="A72" s="58" t="str">
        <f>+Matriz!E13</f>
        <v>MECN-RC-001</v>
      </c>
      <c r="B72" s="549" t="str">
        <f>+Matriz!F13</f>
        <v>Manipulación de la información precontractual para la adquisición de equipos y servicios asociados al proceso.</v>
      </c>
      <c r="C72" s="550"/>
      <c r="D72" s="550"/>
      <c r="E72" s="550"/>
      <c r="F72" s="550"/>
      <c r="G72" s="550"/>
      <c r="H72" s="550"/>
      <c r="I72" s="550"/>
      <c r="J72" s="550"/>
      <c r="K72" s="550"/>
      <c r="L72" s="551"/>
    </row>
    <row r="73" spans="1:20" ht="14.4" thickBot="1" x14ac:dyDescent="0.3"/>
    <row r="74" spans="1:20" ht="15.75" customHeight="1" x14ac:dyDescent="0.25">
      <c r="B74" s="552" t="s">
        <v>158</v>
      </c>
      <c r="C74" s="553"/>
      <c r="D74" s="553"/>
      <c r="E74" s="486" t="s">
        <v>124</v>
      </c>
      <c r="F74" s="487"/>
      <c r="G74" s="487"/>
      <c r="H74" s="487"/>
      <c r="I74" s="487"/>
      <c r="J74" s="487"/>
      <c r="K74" s="487"/>
      <c r="L74" s="488"/>
    </row>
    <row r="75" spans="1:20" ht="30" customHeight="1" thickBot="1" x14ac:dyDescent="0.3">
      <c r="B75" s="555"/>
      <c r="C75" s="556"/>
      <c r="D75" s="556"/>
      <c r="E75" s="562" t="str">
        <f>+Matriz!Q13</f>
        <v>AGJC-CN-MN-001 Manual de contratación que se encuentre vigente</v>
      </c>
      <c r="F75" s="563"/>
      <c r="G75" s="563"/>
      <c r="H75" s="563"/>
      <c r="I75" s="563"/>
      <c r="J75" s="563"/>
      <c r="K75" s="563"/>
      <c r="L75" s="564"/>
    </row>
    <row r="76" spans="1:20" x14ac:dyDescent="0.25">
      <c r="B76" s="528" t="s">
        <v>125</v>
      </c>
      <c r="C76" s="530" t="s">
        <v>126</v>
      </c>
      <c r="D76" s="531"/>
      <c r="E76" s="492" t="s">
        <v>120</v>
      </c>
      <c r="F76" s="558"/>
      <c r="G76" s="565" t="s">
        <v>71</v>
      </c>
      <c r="H76" s="566"/>
      <c r="I76" s="566"/>
      <c r="J76" s="566"/>
      <c r="K76" s="566"/>
      <c r="L76" s="567"/>
    </row>
    <row r="77" spans="1:20" ht="15" thickBot="1" x14ac:dyDescent="0.3">
      <c r="B77" s="529"/>
      <c r="C77" s="532"/>
      <c r="D77" s="533"/>
      <c r="E77" s="56" t="s">
        <v>121</v>
      </c>
      <c r="F77" s="57" t="s">
        <v>122</v>
      </c>
      <c r="G77" s="568"/>
      <c r="H77" s="569"/>
      <c r="I77" s="569"/>
      <c r="J77" s="569"/>
      <c r="K77" s="569"/>
      <c r="L77" s="570"/>
    </row>
    <row r="78" spans="1:20" ht="35.25" customHeight="1" x14ac:dyDescent="0.25">
      <c r="B78" s="516" t="s">
        <v>127</v>
      </c>
      <c r="C78" s="95" t="s">
        <v>98</v>
      </c>
      <c r="D78" s="99" t="s">
        <v>87</v>
      </c>
      <c r="E78" s="44" t="s">
        <v>105</v>
      </c>
      <c r="F78" s="170">
        <f>IF(E78="Asignado",15,IF(E78="No asignado",0,""))</f>
        <v>15</v>
      </c>
      <c r="G78" s="639" t="s">
        <v>310</v>
      </c>
      <c r="H78" s="640"/>
      <c r="I78" s="640"/>
      <c r="J78" s="640"/>
      <c r="K78" s="640"/>
      <c r="L78" s="641"/>
    </row>
    <row r="79" spans="1:20" ht="30.75" customHeight="1" x14ac:dyDescent="0.25">
      <c r="B79" s="517"/>
      <c r="C79" s="37" t="s">
        <v>99</v>
      </c>
      <c r="D79" s="51" t="s">
        <v>91</v>
      </c>
      <c r="E79" s="39" t="s">
        <v>107</v>
      </c>
      <c r="F79" s="171">
        <f>IF(E79="Adecuado",15,IF(E79="Inadecuado",0,""))</f>
        <v>15</v>
      </c>
      <c r="G79" s="630" t="s">
        <v>405</v>
      </c>
      <c r="H79" s="631"/>
      <c r="I79" s="631"/>
      <c r="J79" s="631"/>
      <c r="K79" s="631"/>
      <c r="L79" s="632"/>
    </row>
    <row r="80" spans="1:20" ht="31.5" customHeight="1" x14ac:dyDescent="0.25">
      <c r="B80" s="97" t="s">
        <v>128</v>
      </c>
      <c r="C80" s="37" t="s">
        <v>100</v>
      </c>
      <c r="D80" s="51" t="s">
        <v>92</v>
      </c>
      <c r="E80" s="39" t="s">
        <v>109</v>
      </c>
      <c r="F80" s="171">
        <f>IF(E80="Oportuna",15,IF(E80="Inoportuna",0,""))</f>
        <v>15</v>
      </c>
      <c r="G80" s="630" t="s">
        <v>463</v>
      </c>
      <c r="H80" s="631"/>
      <c r="I80" s="631"/>
      <c r="J80" s="631"/>
      <c r="K80" s="631"/>
      <c r="L80" s="632"/>
    </row>
    <row r="81" spans="1:12" ht="38.25" customHeight="1" x14ac:dyDescent="0.25">
      <c r="B81" s="97" t="s">
        <v>129</v>
      </c>
      <c r="C81" s="37" t="s">
        <v>101</v>
      </c>
      <c r="D81" s="51" t="s">
        <v>93</v>
      </c>
      <c r="E81" s="41" t="s">
        <v>111</v>
      </c>
      <c r="F81" s="171">
        <f>IF(E81="Prevenir o detectar",15,IF(E81="No es control",0,""))</f>
        <v>15</v>
      </c>
      <c r="G81" s="630" t="s">
        <v>311</v>
      </c>
      <c r="H81" s="631"/>
      <c r="I81" s="631"/>
      <c r="J81" s="631"/>
      <c r="K81" s="631"/>
      <c r="L81" s="632"/>
    </row>
    <row r="82" spans="1:12" ht="39.75" customHeight="1" x14ac:dyDescent="0.25">
      <c r="B82" s="98" t="s">
        <v>131</v>
      </c>
      <c r="C82" s="37" t="s">
        <v>102</v>
      </c>
      <c r="D82" s="51" t="s">
        <v>94</v>
      </c>
      <c r="E82" s="39" t="s">
        <v>113</v>
      </c>
      <c r="F82" s="171">
        <f>IF(E82="Confiable",15,IF(E82="No confiable",0,""))</f>
        <v>15</v>
      </c>
      <c r="G82" s="633" t="s">
        <v>406</v>
      </c>
      <c r="H82" s="634"/>
      <c r="I82" s="634"/>
      <c r="J82" s="634"/>
      <c r="K82" s="634"/>
      <c r="L82" s="635"/>
    </row>
    <row r="83" spans="1:12" ht="46.5" customHeight="1" x14ac:dyDescent="0.25">
      <c r="B83" s="98" t="s">
        <v>132</v>
      </c>
      <c r="C83" s="37" t="s">
        <v>103</v>
      </c>
      <c r="D83" s="51" t="s">
        <v>95</v>
      </c>
      <c r="E83" s="41" t="s">
        <v>115</v>
      </c>
      <c r="F83" s="171">
        <f>IF(E83="Se investigan y resuelven oportunamente",15,IF(E83="No se investigan y resuelven oportunamente",0,""))</f>
        <v>15</v>
      </c>
      <c r="G83" s="633" t="s">
        <v>312</v>
      </c>
      <c r="H83" s="634"/>
      <c r="I83" s="634"/>
      <c r="J83" s="634"/>
      <c r="K83" s="634"/>
      <c r="L83" s="635"/>
    </row>
    <row r="84" spans="1:12" ht="93" customHeight="1" thickBot="1" x14ac:dyDescent="0.3">
      <c r="B84" s="61" t="s">
        <v>130</v>
      </c>
      <c r="C84" s="96" t="s">
        <v>104</v>
      </c>
      <c r="D84" s="52" t="s">
        <v>96</v>
      </c>
      <c r="E84" s="42" t="s">
        <v>117</v>
      </c>
      <c r="F84" s="172">
        <f>IF(E84="Completa",10,IF(E84="Incompleta",5,IF(E84="No existe",0,"")))</f>
        <v>10</v>
      </c>
      <c r="G84" s="636" t="s">
        <v>407</v>
      </c>
      <c r="H84" s="637"/>
      <c r="I84" s="637"/>
      <c r="J84" s="637"/>
      <c r="K84" s="637"/>
      <c r="L84" s="638"/>
    </row>
    <row r="85" spans="1:12" ht="14.4" thickBot="1" x14ac:dyDescent="0.3">
      <c r="D85" s="38"/>
      <c r="G85" s="80"/>
      <c r="H85" s="80"/>
      <c r="I85" s="80"/>
      <c r="J85" s="80"/>
      <c r="K85" s="80"/>
      <c r="L85" s="80"/>
    </row>
    <row r="86" spans="1:12" x14ac:dyDescent="0.25">
      <c r="D86" s="48" t="s">
        <v>97</v>
      </c>
      <c r="E86" s="496">
        <f>IF(SUM(F78:F84)=0,"-",SUM(F78:F84))</f>
        <v>100</v>
      </c>
      <c r="F86" s="497"/>
      <c r="G86" s="81"/>
      <c r="H86" s="81"/>
      <c r="I86" s="81"/>
      <c r="J86" s="81"/>
      <c r="K86" s="81"/>
      <c r="L86" s="81"/>
    </row>
    <row r="87" spans="1:12" ht="14.4" thickBot="1" x14ac:dyDescent="0.3">
      <c r="D87" s="49" t="s">
        <v>123</v>
      </c>
      <c r="E87" s="499" t="str">
        <f>IF(E86&lt;=74,"Débil",IF(E86&lt;=89,"Moderado",IF(E86&lt;=100,"Fuerte","")))</f>
        <v>Fuerte</v>
      </c>
      <c r="F87" s="500"/>
      <c r="G87" s="81"/>
      <c r="H87" s="81"/>
      <c r="I87" s="81"/>
      <c r="J87" s="81"/>
      <c r="K87" s="81"/>
      <c r="L87" s="81"/>
    </row>
    <row r="88" spans="1:12" ht="14.4" thickBot="1" x14ac:dyDescent="0.3"/>
    <row r="89" spans="1:12" ht="30" customHeight="1" thickBot="1" x14ac:dyDescent="0.3">
      <c r="A89" s="58" t="str">
        <f>+Matriz!E14</f>
        <v>MCOM-RC-001</v>
      </c>
      <c r="B89" s="549" t="str">
        <f>+Matriz!F14</f>
        <v>Obtención de comisiones u otro tipo de ventajas con los clientes, favoreciendo intereses particulares en las líneas de proyectos estratégicos y en detrimento de la rentabilidad de Capital.</v>
      </c>
      <c r="C89" s="550"/>
      <c r="D89" s="550"/>
      <c r="E89" s="550"/>
      <c r="F89" s="550"/>
      <c r="G89" s="550"/>
      <c r="H89" s="550"/>
      <c r="I89" s="550"/>
      <c r="J89" s="550"/>
      <c r="K89" s="550"/>
      <c r="L89" s="551"/>
    </row>
    <row r="90" spans="1:12" ht="14.4" thickBot="1" x14ac:dyDescent="0.3"/>
    <row r="91" spans="1:12" ht="15.75" customHeight="1" x14ac:dyDescent="0.25">
      <c r="B91" s="552" t="s">
        <v>158</v>
      </c>
      <c r="C91" s="553"/>
      <c r="D91" s="553"/>
      <c r="E91" s="486" t="s">
        <v>124</v>
      </c>
      <c r="F91" s="487"/>
      <c r="G91" s="487"/>
      <c r="H91" s="487"/>
      <c r="I91" s="487"/>
      <c r="J91" s="487"/>
      <c r="K91" s="487"/>
      <c r="L91" s="488"/>
    </row>
    <row r="92" spans="1:12" ht="65.25" customHeight="1" thickBot="1" x14ac:dyDescent="0.3">
      <c r="B92" s="555"/>
      <c r="C92" s="556"/>
      <c r="D92" s="556"/>
      <c r="E92" s="562" t="str">
        <f>+Matriz!Q14</f>
        <v>*MCOM-PD-002 Gestión proyectos y negocios estratégicos
*Resolución de tarifas (en donde se establecen las autorización de descuentos)
*MCOM-FT-014 Cotización sector público y privado y/o contratos - ofertas comerciales y presupuesto</v>
      </c>
      <c r="F92" s="563"/>
      <c r="G92" s="563"/>
      <c r="H92" s="563"/>
      <c r="I92" s="563"/>
      <c r="J92" s="563"/>
      <c r="K92" s="563"/>
      <c r="L92" s="564"/>
    </row>
    <row r="93" spans="1:12" x14ac:dyDescent="0.25">
      <c r="B93" s="528" t="s">
        <v>125</v>
      </c>
      <c r="C93" s="530" t="s">
        <v>126</v>
      </c>
      <c r="D93" s="531"/>
      <c r="E93" s="492" t="s">
        <v>120</v>
      </c>
      <c r="F93" s="558"/>
      <c r="G93" s="565" t="s">
        <v>71</v>
      </c>
      <c r="H93" s="566"/>
      <c r="I93" s="566"/>
      <c r="J93" s="566"/>
      <c r="K93" s="566"/>
      <c r="L93" s="567"/>
    </row>
    <row r="94" spans="1:12" ht="15" thickBot="1" x14ac:dyDescent="0.3">
      <c r="B94" s="529"/>
      <c r="C94" s="532"/>
      <c r="D94" s="533"/>
      <c r="E94" s="56" t="s">
        <v>121</v>
      </c>
      <c r="F94" s="57" t="s">
        <v>122</v>
      </c>
      <c r="G94" s="568"/>
      <c r="H94" s="569"/>
      <c r="I94" s="569"/>
      <c r="J94" s="569"/>
      <c r="K94" s="569"/>
      <c r="L94" s="570"/>
    </row>
    <row r="95" spans="1:12" ht="39.75" customHeight="1" x14ac:dyDescent="0.25">
      <c r="B95" s="516" t="s">
        <v>127</v>
      </c>
      <c r="C95" s="95" t="s">
        <v>98</v>
      </c>
      <c r="D95" s="99" t="s">
        <v>87</v>
      </c>
      <c r="E95" s="44" t="s">
        <v>105</v>
      </c>
      <c r="F95" s="170">
        <f>IF(E95="Asignado",15,IF(E95="No asignado",0,""))</f>
        <v>15</v>
      </c>
      <c r="G95" s="627" t="s">
        <v>423</v>
      </c>
      <c r="H95" s="628"/>
      <c r="I95" s="628"/>
      <c r="J95" s="628"/>
      <c r="K95" s="628"/>
      <c r="L95" s="629"/>
    </row>
    <row r="96" spans="1:12" ht="30.75" customHeight="1" x14ac:dyDescent="0.25">
      <c r="B96" s="517"/>
      <c r="C96" s="37" t="s">
        <v>99</v>
      </c>
      <c r="D96" s="51" t="s">
        <v>91</v>
      </c>
      <c r="E96" s="39" t="s">
        <v>107</v>
      </c>
      <c r="F96" s="171">
        <f>IF(E96="Adecuado",15,IF(E96="Inadecuado",0,""))</f>
        <v>15</v>
      </c>
      <c r="G96" s="617" t="s">
        <v>424</v>
      </c>
      <c r="H96" s="618"/>
      <c r="I96" s="618"/>
      <c r="J96" s="618"/>
      <c r="K96" s="618"/>
      <c r="L96" s="619"/>
    </row>
    <row r="97" spans="1:12" ht="31.5" customHeight="1" x14ac:dyDescent="0.25">
      <c r="B97" s="97" t="s">
        <v>128</v>
      </c>
      <c r="C97" s="37" t="s">
        <v>100</v>
      </c>
      <c r="D97" s="51" t="s">
        <v>92</v>
      </c>
      <c r="E97" s="39" t="s">
        <v>109</v>
      </c>
      <c r="F97" s="171">
        <f>IF(E97="Oportuna",15,IF(E97="Inoportuna",0,""))</f>
        <v>15</v>
      </c>
      <c r="G97" s="617" t="s">
        <v>425</v>
      </c>
      <c r="H97" s="618"/>
      <c r="I97" s="618"/>
      <c r="J97" s="618"/>
      <c r="K97" s="618"/>
      <c r="L97" s="619"/>
    </row>
    <row r="98" spans="1:12" ht="38.25" customHeight="1" x14ac:dyDescent="0.25">
      <c r="B98" s="97" t="s">
        <v>129</v>
      </c>
      <c r="C98" s="37" t="s">
        <v>101</v>
      </c>
      <c r="D98" s="51" t="s">
        <v>93</v>
      </c>
      <c r="E98" s="41" t="s">
        <v>111</v>
      </c>
      <c r="F98" s="171">
        <f>IF(E98="Prevenir o detectar",15,IF(E98="No es control",0,""))</f>
        <v>15</v>
      </c>
      <c r="G98" s="617" t="s">
        <v>426</v>
      </c>
      <c r="H98" s="618"/>
      <c r="I98" s="618"/>
      <c r="J98" s="618"/>
      <c r="K98" s="618"/>
      <c r="L98" s="619"/>
    </row>
    <row r="99" spans="1:12" ht="83.25" customHeight="1" x14ac:dyDescent="0.25">
      <c r="B99" s="98" t="s">
        <v>131</v>
      </c>
      <c r="C99" s="37" t="s">
        <v>102</v>
      </c>
      <c r="D99" s="51" t="s">
        <v>94</v>
      </c>
      <c r="E99" s="39" t="s">
        <v>113</v>
      </c>
      <c r="F99" s="171">
        <f>IF(E99="Confiable",15,IF(E99="No confiable",0,""))</f>
        <v>15</v>
      </c>
      <c r="G99" s="617" t="s">
        <v>427</v>
      </c>
      <c r="H99" s="618"/>
      <c r="I99" s="618"/>
      <c r="J99" s="618"/>
      <c r="K99" s="618"/>
      <c r="L99" s="619"/>
    </row>
    <row r="100" spans="1:12" ht="119.25" customHeight="1" x14ac:dyDescent="0.25">
      <c r="B100" s="98" t="s">
        <v>132</v>
      </c>
      <c r="C100" s="37" t="s">
        <v>103</v>
      </c>
      <c r="D100" s="51" t="s">
        <v>95</v>
      </c>
      <c r="E100" s="41" t="s">
        <v>115</v>
      </c>
      <c r="F100" s="171">
        <f>IF(E100="Se investigan y resuelven oportunamente",15,IF(E100="No se investigan y resuelven oportunamente",0,""))</f>
        <v>15</v>
      </c>
      <c r="G100" s="617" t="s">
        <v>428</v>
      </c>
      <c r="H100" s="618"/>
      <c r="I100" s="618"/>
      <c r="J100" s="618"/>
      <c r="K100" s="618"/>
      <c r="L100" s="619"/>
    </row>
    <row r="101" spans="1:12" ht="36.75" customHeight="1" thickBot="1" x14ac:dyDescent="0.3">
      <c r="B101" s="61" t="s">
        <v>130</v>
      </c>
      <c r="C101" s="96" t="s">
        <v>104</v>
      </c>
      <c r="D101" s="52" t="s">
        <v>96</v>
      </c>
      <c r="E101" s="42" t="s">
        <v>117</v>
      </c>
      <c r="F101" s="172">
        <f>IF(E101="Completa",10,IF(E101="Incompleta",5,IF(E101="No existe",0,"")))</f>
        <v>10</v>
      </c>
      <c r="G101" s="620" t="s">
        <v>429</v>
      </c>
      <c r="H101" s="621"/>
      <c r="I101" s="621"/>
      <c r="J101" s="621"/>
      <c r="K101" s="621"/>
      <c r="L101" s="622"/>
    </row>
    <row r="102" spans="1:12" ht="14.4" thickBot="1" x14ac:dyDescent="0.3">
      <c r="D102" s="38"/>
      <c r="G102" s="80"/>
      <c r="H102" s="80"/>
      <c r="I102" s="80"/>
      <c r="J102" s="80"/>
      <c r="K102" s="80"/>
      <c r="L102" s="80"/>
    </row>
    <row r="103" spans="1:12" x14ac:dyDescent="0.25">
      <c r="D103" s="48" t="s">
        <v>97</v>
      </c>
      <c r="E103" s="496">
        <f>IF(SUM(F95:F101)=0,"-",SUM(F95:F101))</f>
        <v>100</v>
      </c>
      <c r="F103" s="497"/>
      <c r="G103" s="81"/>
      <c r="H103" s="81"/>
      <c r="I103" s="81"/>
      <c r="J103" s="81"/>
      <c r="K103" s="81"/>
      <c r="L103" s="81"/>
    </row>
    <row r="104" spans="1:12" ht="14.4" thickBot="1" x14ac:dyDescent="0.3">
      <c r="D104" s="49" t="s">
        <v>123</v>
      </c>
      <c r="E104" s="499" t="str">
        <f>IF(E103&lt;=74,"Débil",IF(E103&lt;=89,"Moderado",IF(E103&lt;=100,"Fuerte","")))</f>
        <v>Fuerte</v>
      </c>
      <c r="F104" s="500"/>
      <c r="G104" s="81"/>
      <c r="H104" s="81"/>
      <c r="I104" s="81"/>
      <c r="J104" s="81"/>
      <c r="K104" s="81"/>
      <c r="L104" s="81"/>
    </row>
    <row r="105" spans="1:12" ht="14.4" thickBot="1" x14ac:dyDescent="0.3"/>
    <row r="106" spans="1:12" ht="30" customHeight="1" thickBot="1" x14ac:dyDescent="0.3">
      <c r="A106" s="58" t="str">
        <f>+Matriz!E15</f>
        <v>AGTH-RC-001</v>
      </c>
      <c r="B106" s="549" t="str">
        <f>+Matriz!F15</f>
        <v>Interés de vincular a una persona sin el cumplimiento de la totalidad de requisitos, por influencia externa o por presión de un tercero.</v>
      </c>
      <c r="C106" s="550"/>
      <c r="D106" s="550"/>
      <c r="E106" s="550"/>
      <c r="F106" s="550"/>
      <c r="G106" s="550"/>
      <c r="H106" s="550"/>
      <c r="I106" s="550"/>
      <c r="J106" s="550"/>
      <c r="K106" s="550"/>
      <c r="L106" s="551"/>
    </row>
    <row r="107" spans="1:12" ht="14.4" thickBot="1" x14ac:dyDescent="0.3"/>
    <row r="108" spans="1:12" ht="15.75" customHeight="1" x14ac:dyDescent="0.25">
      <c r="B108" s="552" t="s">
        <v>158</v>
      </c>
      <c r="C108" s="553"/>
      <c r="D108" s="553"/>
      <c r="E108" s="486" t="s">
        <v>124</v>
      </c>
      <c r="F108" s="487"/>
      <c r="G108" s="487"/>
      <c r="H108" s="487"/>
      <c r="I108" s="487"/>
      <c r="J108" s="487"/>
      <c r="K108" s="487"/>
      <c r="L108" s="488"/>
    </row>
    <row r="109" spans="1:12" ht="73.5" customHeight="1" thickBot="1" x14ac:dyDescent="0.3">
      <c r="B109" s="555"/>
      <c r="C109" s="556"/>
      <c r="D109" s="556"/>
      <c r="E109" s="623" t="str">
        <f>+Matriz!Q15</f>
        <v>Ejecutar procedimiento AGTH-PD-005 INGRESO DE SERVIDORES PUBLICOS : Puntos de control: 5 Actividades: 3 (Formato AGTH-FT-036 VERIFICACIÓN DEL CUMPLIMIENTO DE PERFIL DEL CARGO)
(Revisión del proceso de ingreso de servidores públicos es responsabilidad del técnico y profesional del área de recursos humanos, con la aprobación del subdirector administrativo).</v>
      </c>
      <c r="F109" s="624"/>
      <c r="G109" s="624"/>
      <c r="H109" s="624"/>
      <c r="I109" s="624"/>
      <c r="J109" s="624"/>
      <c r="K109" s="624"/>
      <c r="L109" s="625"/>
    </row>
    <row r="110" spans="1:12" x14ac:dyDescent="0.25">
      <c r="B110" s="528" t="s">
        <v>125</v>
      </c>
      <c r="C110" s="530" t="s">
        <v>126</v>
      </c>
      <c r="D110" s="531"/>
      <c r="E110" s="492" t="s">
        <v>120</v>
      </c>
      <c r="F110" s="558"/>
      <c r="G110" s="565" t="s">
        <v>71</v>
      </c>
      <c r="H110" s="566"/>
      <c r="I110" s="566"/>
      <c r="J110" s="566"/>
      <c r="K110" s="566"/>
      <c r="L110" s="567"/>
    </row>
    <row r="111" spans="1:12" ht="15" thickBot="1" x14ac:dyDescent="0.3">
      <c r="B111" s="529"/>
      <c r="C111" s="532"/>
      <c r="D111" s="533"/>
      <c r="E111" s="56" t="s">
        <v>121</v>
      </c>
      <c r="F111" s="57" t="s">
        <v>122</v>
      </c>
      <c r="G111" s="568"/>
      <c r="H111" s="569"/>
      <c r="I111" s="569"/>
      <c r="J111" s="569"/>
      <c r="K111" s="569"/>
      <c r="L111" s="570"/>
    </row>
    <row r="112" spans="1:12" ht="23.25" customHeight="1" x14ac:dyDescent="0.25">
      <c r="B112" s="516" t="s">
        <v>127</v>
      </c>
      <c r="C112" s="78" t="s">
        <v>98</v>
      </c>
      <c r="D112" s="50" t="s">
        <v>87</v>
      </c>
      <c r="E112" s="44" t="s">
        <v>105</v>
      </c>
      <c r="F112" s="45">
        <f>IF(E112="Asignado",15,IF(E112="No asignado",0,""))</f>
        <v>15</v>
      </c>
      <c r="G112" s="571" t="s">
        <v>236</v>
      </c>
      <c r="H112" s="572"/>
      <c r="I112" s="572"/>
      <c r="J112" s="572"/>
      <c r="K112" s="572"/>
      <c r="L112" s="573"/>
    </row>
    <row r="113" spans="1:26" ht="41.25" customHeight="1" x14ac:dyDescent="0.25">
      <c r="B113" s="517"/>
      <c r="C113" s="37" t="s">
        <v>99</v>
      </c>
      <c r="D113" s="51" t="s">
        <v>91</v>
      </c>
      <c r="E113" s="39" t="s">
        <v>107</v>
      </c>
      <c r="F113" s="40">
        <f>IF(E113="Adecuado",15,IF(E113="Inadecuado",0,""))</f>
        <v>15</v>
      </c>
      <c r="G113" s="574" t="s">
        <v>237</v>
      </c>
      <c r="H113" s="575"/>
      <c r="I113" s="575"/>
      <c r="J113" s="575"/>
      <c r="K113" s="575"/>
      <c r="L113" s="576"/>
    </row>
    <row r="114" spans="1:26" ht="41.25" customHeight="1" x14ac:dyDescent="0.25">
      <c r="B114" s="77" t="s">
        <v>128</v>
      </c>
      <c r="C114" s="37" t="s">
        <v>100</v>
      </c>
      <c r="D114" s="51" t="s">
        <v>92</v>
      </c>
      <c r="E114" s="39" t="s">
        <v>109</v>
      </c>
      <c r="F114" s="40">
        <f>IF(E114="Oportuna",15,IF(E114="Inoportuna",0,""))</f>
        <v>15</v>
      </c>
      <c r="G114" s="574" t="s">
        <v>238</v>
      </c>
      <c r="H114" s="575"/>
      <c r="I114" s="575"/>
      <c r="J114" s="575"/>
      <c r="K114" s="575"/>
      <c r="L114" s="576"/>
    </row>
    <row r="115" spans="1:26" ht="41.25" customHeight="1" x14ac:dyDescent="0.25">
      <c r="B115" s="77" t="s">
        <v>129</v>
      </c>
      <c r="C115" s="37" t="s">
        <v>101</v>
      </c>
      <c r="D115" s="51" t="s">
        <v>93</v>
      </c>
      <c r="E115" s="41" t="s">
        <v>111</v>
      </c>
      <c r="F115" s="40">
        <f>IF(E115="Prevenir o detectar",15,IF(E115="No es control",0,""))</f>
        <v>15</v>
      </c>
      <c r="G115" s="574" t="s">
        <v>239</v>
      </c>
      <c r="H115" s="575"/>
      <c r="I115" s="575"/>
      <c r="J115" s="575"/>
      <c r="K115" s="575"/>
      <c r="L115" s="576"/>
    </row>
    <row r="116" spans="1:26" ht="41.25" customHeight="1" x14ac:dyDescent="0.25">
      <c r="B116" s="60" t="s">
        <v>131</v>
      </c>
      <c r="C116" s="37" t="s">
        <v>102</v>
      </c>
      <c r="D116" s="51" t="s">
        <v>94</v>
      </c>
      <c r="E116" s="39" t="s">
        <v>113</v>
      </c>
      <c r="F116" s="40">
        <f>IF(E116="Confiable",15,IF(E116="No confiable",0,""))</f>
        <v>15</v>
      </c>
      <c r="G116" s="534" t="s">
        <v>241</v>
      </c>
      <c r="H116" s="535"/>
      <c r="I116" s="535"/>
      <c r="J116" s="535"/>
      <c r="K116" s="535"/>
      <c r="L116" s="536"/>
    </row>
    <row r="117" spans="1:26" ht="41.25" customHeight="1" x14ac:dyDescent="0.25">
      <c r="B117" s="60" t="s">
        <v>132</v>
      </c>
      <c r="C117" s="37" t="s">
        <v>103</v>
      </c>
      <c r="D117" s="51" t="s">
        <v>95</v>
      </c>
      <c r="E117" s="41" t="s">
        <v>115</v>
      </c>
      <c r="F117" s="40">
        <f>IF(E117="Se investigan y resuelven oportunamente",15,IF(E117="No se investigan y resuelven oportunamente",0,""))</f>
        <v>15</v>
      </c>
      <c r="G117" s="534" t="s">
        <v>290</v>
      </c>
      <c r="H117" s="535"/>
      <c r="I117" s="535"/>
      <c r="J117" s="535"/>
      <c r="K117" s="535"/>
      <c r="L117" s="536"/>
    </row>
    <row r="118" spans="1:26" ht="41.25" customHeight="1" thickBot="1" x14ac:dyDescent="0.3">
      <c r="B118" s="61" t="s">
        <v>130</v>
      </c>
      <c r="C118" s="79" t="s">
        <v>104</v>
      </c>
      <c r="D118" s="52" t="s">
        <v>96</v>
      </c>
      <c r="E118" s="42" t="s">
        <v>117</v>
      </c>
      <c r="F118" s="43">
        <f>IF(E118="Completa",10,IF(E118="Incompleta",5,IF(E118="No existe",0,"")))</f>
        <v>10</v>
      </c>
      <c r="G118" s="642" t="s">
        <v>240</v>
      </c>
      <c r="H118" s="643"/>
      <c r="I118" s="643"/>
      <c r="J118" s="643"/>
      <c r="K118" s="643"/>
      <c r="L118" s="644"/>
    </row>
    <row r="119" spans="1:26" ht="14.4" thickBot="1" x14ac:dyDescent="0.3">
      <c r="D119" s="38"/>
      <c r="G119" s="80"/>
      <c r="H119" s="80"/>
      <c r="I119" s="80"/>
      <c r="J119" s="80"/>
      <c r="K119" s="80"/>
      <c r="L119" s="80"/>
    </row>
    <row r="120" spans="1:26" x14ac:dyDescent="0.25">
      <c r="D120" s="48" t="s">
        <v>97</v>
      </c>
      <c r="E120" s="496">
        <f>IF(SUM(F112:F118)=0,"-",SUM(F112:F118))</f>
        <v>100</v>
      </c>
      <c r="F120" s="497"/>
      <c r="G120" s="81"/>
      <c r="H120" s="81"/>
      <c r="I120" s="81"/>
      <c r="J120" s="81"/>
      <c r="K120" s="81"/>
      <c r="L120" s="81"/>
    </row>
    <row r="121" spans="1:26" ht="14.4" thickBot="1" x14ac:dyDescent="0.3">
      <c r="D121" s="49" t="s">
        <v>123</v>
      </c>
      <c r="E121" s="499" t="str">
        <f>IF(E120&lt;=74,"Débil",IF(E120&lt;=89,"Moderado",IF(E120&lt;=100,"Fuerte","")))</f>
        <v>Fuerte</v>
      </c>
      <c r="F121" s="500"/>
      <c r="G121" s="81"/>
      <c r="H121" s="81"/>
      <c r="I121" s="81"/>
      <c r="J121" s="81"/>
      <c r="K121" s="81"/>
      <c r="L121" s="81"/>
    </row>
    <row r="122" spans="1:26" ht="14.4" thickBot="1" x14ac:dyDescent="0.3"/>
    <row r="123" spans="1:26" ht="33" customHeight="1" thickBot="1" x14ac:dyDescent="0.3">
      <c r="A123" s="58" t="str">
        <f>+Matriz!E16</f>
        <v>AGRI-SA-RC-001</v>
      </c>
      <c r="B123" s="549" t="str">
        <f>+Matriz!F16</f>
        <v>Apropiarse de manera particular de los elementos y/o bienes destinados para el desarrollo las actividades institucionales.</v>
      </c>
      <c r="C123" s="550"/>
      <c r="D123" s="550"/>
      <c r="E123" s="550"/>
      <c r="F123" s="550"/>
      <c r="G123" s="550"/>
      <c r="H123" s="550"/>
      <c r="I123" s="550"/>
      <c r="J123" s="550"/>
      <c r="K123" s="550"/>
      <c r="L123" s="551"/>
      <c r="M123" s="94"/>
    </row>
    <row r="124" spans="1:26" ht="10.5" customHeight="1" thickBot="1" x14ac:dyDescent="0.3"/>
    <row r="125" spans="1:26" ht="16.5" customHeight="1" thickBot="1" x14ac:dyDescent="0.3">
      <c r="B125" s="552" t="s">
        <v>158</v>
      </c>
      <c r="C125" s="553"/>
      <c r="D125" s="554"/>
      <c r="E125" s="510" t="s">
        <v>124</v>
      </c>
      <c r="F125" s="511"/>
      <c r="G125" s="511"/>
      <c r="H125" s="511"/>
      <c r="I125" s="511"/>
      <c r="J125" s="512"/>
      <c r="K125" s="510" t="s">
        <v>249</v>
      </c>
      <c r="L125" s="511"/>
      <c r="M125" s="511"/>
      <c r="N125" s="511"/>
      <c r="O125" s="511"/>
      <c r="P125" s="511"/>
      <c r="Q125" s="511"/>
      <c r="R125" s="512"/>
      <c r="S125" s="510" t="s">
        <v>265</v>
      </c>
      <c r="T125" s="511"/>
      <c r="U125" s="511"/>
      <c r="V125" s="511"/>
      <c r="W125" s="511"/>
      <c r="X125" s="511"/>
      <c r="Y125" s="511"/>
      <c r="Z125" s="512"/>
    </row>
    <row r="126" spans="1:26" ht="63.75" customHeight="1" thickBot="1" x14ac:dyDescent="0.3">
      <c r="B126" s="555"/>
      <c r="C126" s="556"/>
      <c r="D126" s="557"/>
      <c r="E126" s="611" t="str">
        <f>+Matriz!Q16</f>
        <v>Ejecutar procedimiento: AGRI-SA-PD-008 SALIDA DE ELEMENTOS DEL ALMACÉN
Puntos de Control: 2,3,6,7 y 8</v>
      </c>
      <c r="F126" s="612"/>
      <c r="G126" s="612"/>
      <c r="H126" s="612"/>
      <c r="I126" s="612"/>
      <c r="J126" s="613"/>
      <c r="K126" s="611" t="str">
        <f>+Matriz!Q17</f>
        <v>Ejecutar el procedimiento AGRI-SA-PD-010 TOMA FÍSICA DE INVENTARIOS 
Puntos de control: 3,6, 7 y 9</v>
      </c>
      <c r="L126" s="612"/>
      <c r="M126" s="612"/>
      <c r="N126" s="612"/>
      <c r="O126" s="612"/>
      <c r="P126" s="612"/>
      <c r="Q126" s="612"/>
      <c r="R126" s="613"/>
      <c r="S126" s="611" t="str">
        <f>+Matriz!Q18</f>
        <v>Sistema de seguridad física y tecnológica para la custodia de los bienes de la entidad. (Contrato de vigilancia).
1. Personal capacitado
2. Cámaras de monitoreo en HD
3. Sistema de comunicación.</v>
      </c>
      <c r="T126" s="612"/>
      <c r="U126" s="612"/>
      <c r="V126" s="612"/>
      <c r="W126" s="612"/>
      <c r="X126" s="612"/>
      <c r="Y126" s="612"/>
      <c r="Z126" s="613"/>
    </row>
    <row r="127" spans="1:26" x14ac:dyDescent="0.25">
      <c r="B127" s="528" t="s">
        <v>125</v>
      </c>
      <c r="C127" s="530" t="s">
        <v>126</v>
      </c>
      <c r="D127" s="531"/>
      <c r="E127" s="476" t="s">
        <v>120</v>
      </c>
      <c r="F127" s="616"/>
      <c r="G127" s="478" t="s">
        <v>71</v>
      </c>
      <c r="H127" s="479"/>
      <c r="I127" s="479"/>
      <c r="J127" s="480"/>
      <c r="K127" s="484" t="s">
        <v>120</v>
      </c>
      <c r="L127" s="558"/>
      <c r="M127" s="486" t="s">
        <v>71</v>
      </c>
      <c r="N127" s="487"/>
      <c r="O127" s="487"/>
      <c r="P127" s="487"/>
      <c r="Q127" s="487"/>
      <c r="R127" s="488"/>
      <c r="S127" s="492" t="s">
        <v>120</v>
      </c>
      <c r="T127" s="558"/>
      <c r="U127" s="486" t="s">
        <v>71</v>
      </c>
      <c r="V127" s="487"/>
      <c r="W127" s="487"/>
      <c r="X127" s="487"/>
      <c r="Y127" s="487"/>
      <c r="Z127" s="488"/>
    </row>
    <row r="128" spans="1:26" ht="15.75" customHeight="1" thickBot="1" x14ac:dyDescent="0.3">
      <c r="B128" s="529"/>
      <c r="C128" s="532"/>
      <c r="D128" s="533"/>
      <c r="E128" s="152" t="s">
        <v>121</v>
      </c>
      <c r="F128" s="153" t="s">
        <v>122</v>
      </c>
      <c r="G128" s="481"/>
      <c r="H128" s="482"/>
      <c r="I128" s="482"/>
      <c r="J128" s="483"/>
      <c r="K128" s="115" t="s">
        <v>121</v>
      </c>
      <c r="L128" s="153" t="s">
        <v>122</v>
      </c>
      <c r="M128" s="489"/>
      <c r="N128" s="490"/>
      <c r="O128" s="490"/>
      <c r="P128" s="490"/>
      <c r="Q128" s="490"/>
      <c r="R128" s="491"/>
      <c r="S128" s="152" t="s">
        <v>121</v>
      </c>
      <c r="T128" s="153" t="s">
        <v>122</v>
      </c>
      <c r="U128" s="489"/>
      <c r="V128" s="490"/>
      <c r="W128" s="490"/>
      <c r="X128" s="490"/>
      <c r="Y128" s="490"/>
      <c r="Z128" s="491"/>
    </row>
    <row r="129" spans="1:26" ht="39.75" customHeight="1" x14ac:dyDescent="0.25">
      <c r="B129" s="516" t="s">
        <v>127</v>
      </c>
      <c r="C129" s="166" t="s">
        <v>98</v>
      </c>
      <c r="D129" s="103" t="s">
        <v>87</v>
      </c>
      <c r="E129" s="150" t="s">
        <v>105</v>
      </c>
      <c r="F129" s="85">
        <f>IF(E129="Asignado",15,IF(E129="No asignado",0,""))</f>
        <v>15</v>
      </c>
      <c r="G129" s="614" t="s">
        <v>295</v>
      </c>
      <c r="H129" s="609"/>
      <c r="I129" s="609"/>
      <c r="J129" s="610"/>
      <c r="K129" s="86" t="s">
        <v>105</v>
      </c>
      <c r="L129" s="85">
        <f t="shared" ref="L129" si="0">IF(K129="Asignado",15,IF(K129="No asignado",0,""))</f>
        <v>15</v>
      </c>
      <c r="M129" s="608" t="s">
        <v>332</v>
      </c>
      <c r="N129" s="609"/>
      <c r="O129" s="609"/>
      <c r="P129" s="609"/>
      <c r="Q129" s="609"/>
      <c r="R129" s="610"/>
      <c r="S129" s="86" t="s">
        <v>105</v>
      </c>
      <c r="T129" s="85">
        <f t="shared" ref="T129" si="1">IF(S129="Asignado",15,IF(S129="No asignado",0,""))</f>
        <v>15</v>
      </c>
      <c r="U129" s="608" t="s">
        <v>267</v>
      </c>
      <c r="V129" s="609"/>
      <c r="W129" s="609"/>
      <c r="X129" s="609"/>
      <c r="Y129" s="609"/>
      <c r="Z129" s="610"/>
    </row>
    <row r="130" spans="1:26" ht="39.75" customHeight="1" x14ac:dyDescent="0.25">
      <c r="B130" s="517"/>
      <c r="C130" s="37" t="s">
        <v>99</v>
      </c>
      <c r="D130" s="51" t="s">
        <v>91</v>
      </c>
      <c r="E130" s="145" t="s">
        <v>107</v>
      </c>
      <c r="F130" s="87">
        <f>IF(E130="Adecuado",15,IF(E130="Inadecuado",0,""))</f>
        <v>15</v>
      </c>
      <c r="G130" s="607" t="s">
        <v>326</v>
      </c>
      <c r="H130" s="602"/>
      <c r="I130" s="602"/>
      <c r="J130" s="603"/>
      <c r="K130" s="88" t="s">
        <v>107</v>
      </c>
      <c r="L130" s="87">
        <f t="shared" ref="L130" si="2">IF(K130="Adecuado",15,IF(K130="Inadecuado",0,""))</f>
        <v>15</v>
      </c>
      <c r="M130" s="601" t="s">
        <v>332</v>
      </c>
      <c r="N130" s="602"/>
      <c r="O130" s="602"/>
      <c r="P130" s="602"/>
      <c r="Q130" s="602"/>
      <c r="R130" s="603"/>
      <c r="S130" s="88" t="s">
        <v>107</v>
      </c>
      <c r="T130" s="87">
        <f t="shared" ref="T130" si="3">IF(S130="Adecuado",15,IF(S130="Inadecuado",0,""))</f>
        <v>15</v>
      </c>
      <c r="U130" s="601" t="s">
        <v>267</v>
      </c>
      <c r="V130" s="602"/>
      <c r="W130" s="602"/>
      <c r="X130" s="602"/>
      <c r="Y130" s="602"/>
      <c r="Z130" s="603"/>
    </row>
    <row r="131" spans="1:26" ht="39.75" customHeight="1" x14ac:dyDescent="0.25">
      <c r="B131" s="168" t="s">
        <v>128</v>
      </c>
      <c r="C131" s="37" t="s">
        <v>100</v>
      </c>
      <c r="D131" s="51" t="s">
        <v>92</v>
      </c>
      <c r="E131" s="145" t="s">
        <v>109</v>
      </c>
      <c r="F131" s="87">
        <f>IF(E131="Oportuna",15,IF(E131="Inoportuna",0,""))</f>
        <v>15</v>
      </c>
      <c r="G131" s="607" t="s">
        <v>327</v>
      </c>
      <c r="H131" s="602"/>
      <c r="I131" s="602"/>
      <c r="J131" s="603"/>
      <c r="K131" s="88" t="s">
        <v>109</v>
      </c>
      <c r="L131" s="87">
        <f t="shared" ref="L131" si="4">IF(K131="Oportuna",15,IF(K131="Inoportuna",0,""))</f>
        <v>15</v>
      </c>
      <c r="M131" s="601" t="s">
        <v>333</v>
      </c>
      <c r="N131" s="602"/>
      <c r="O131" s="602"/>
      <c r="P131" s="602"/>
      <c r="Q131" s="602"/>
      <c r="R131" s="603"/>
      <c r="S131" s="88" t="s">
        <v>109</v>
      </c>
      <c r="T131" s="87">
        <f t="shared" ref="T131" si="5">IF(S131="Oportuna",15,IF(S131="Inoportuna",0,""))</f>
        <v>15</v>
      </c>
      <c r="U131" s="601" t="s">
        <v>337</v>
      </c>
      <c r="V131" s="602"/>
      <c r="W131" s="602"/>
      <c r="X131" s="602"/>
      <c r="Y131" s="602"/>
      <c r="Z131" s="603"/>
    </row>
    <row r="132" spans="1:26" ht="39.75" customHeight="1" x14ac:dyDescent="0.25">
      <c r="B132" s="168" t="s">
        <v>129</v>
      </c>
      <c r="C132" s="37" t="s">
        <v>101</v>
      </c>
      <c r="D132" s="51" t="s">
        <v>93</v>
      </c>
      <c r="E132" s="147" t="s">
        <v>111</v>
      </c>
      <c r="F132" s="87">
        <f>IF(E132="Prevenir o detectar",15,IF(E132="No es control",0,""))</f>
        <v>15</v>
      </c>
      <c r="G132" s="607" t="s">
        <v>328</v>
      </c>
      <c r="H132" s="602"/>
      <c r="I132" s="602"/>
      <c r="J132" s="603"/>
      <c r="K132" s="89" t="s">
        <v>111</v>
      </c>
      <c r="L132" s="87">
        <f t="shared" ref="L132" si="6">IF(K132="Prevenir o detectar",15,IF(K132="No es control",0,""))</f>
        <v>15</v>
      </c>
      <c r="M132" s="601" t="s">
        <v>296</v>
      </c>
      <c r="N132" s="602"/>
      <c r="O132" s="602"/>
      <c r="P132" s="602"/>
      <c r="Q132" s="602"/>
      <c r="R132" s="603"/>
      <c r="S132" s="89" t="s">
        <v>112</v>
      </c>
      <c r="T132" s="87">
        <f t="shared" ref="T132" si="7">IF(S132="Prevenir o detectar",15,IF(S132="No es control",0,""))</f>
        <v>0</v>
      </c>
      <c r="U132" s="601" t="s">
        <v>338</v>
      </c>
      <c r="V132" s="602"/>
      <c r="W132" s="602"/>
      <c r="X132" s="602"/>
      <c r="Y132" s="602"/>
      <c r="Z132" s="603"/>
    </row>
    <row r="133" spans="1:26" ht="39.75" customHeight="1" x14ac:dyDescent="0.25">
      <c r="B133" s="104" t="s">
        <v>131</v>
      </c>
      <c r="C133" s="37" t="s">
        <v>102</v>
      </c>
      <c r="D133" s="51" t="s">
        <v>94</v>
      </c>
      <c r="E133" s="145" t="s">
        <v>113</v>
      </c>
      <c r="F133" s="87">
        <f>IF(E133="Confiable",15,IF(E133="No confiable",0,""))</f>
        <v>15</v>
      </c>
      <c r="G133" s="607" t="s">
        <v>329</v>
      </c>
      <c r="H133" s="602"/>
      <c r="I133" s="602"/>
      <c r="J133" s="603"/>
      <c r="K133" s="88" t="s">
        <v>113</v>
      </c>
      <c r="L133" s="87">
        <f t="shared" ref="L133" si="8">IF(K133="Confiable",15,IF(K133="No confiable",0,""))</f>
        <v>15</v>
      </c>
      <c r="M133" s="601" t="s">
        <v>334</v>
      </c>
      <c r="N133" s="602"/>
      <c r="O133" s="602"/>
      <c r="P133" s="602"/>
      <c r="Q133" s="602"/>
      <c r="R133" s="603"/>
      <c r="S133" s="88" t="s">
        <v>113</v>
      </c>
      <c r="T133" s="87">
        <f t="shared" ref="T133" si="9">IF(S133="Confiable",15,IF(S133="No confiable",0,""))</f>
        <v>15</v>
      </c>
      <c r="U133" s="601" t="s">
        <v>268</v>
      </c>
      <c r="V133" s="602"/>
      <c r="W133" s="602"/>
      <c r="X133" s="602"/>
      <c r="Y133" s="602"/>
      <c r="Z133" s="603"/>
    </row>
    <row r="134" spans="1:26" ht="39.75" customHeight="1" x14ac:dyDescent="0.25">
      <c r="B134" s="104" t="s">
        <v>132</v>
      </c>
      <c r="C134" s="37" t="s">
        <v>103</v>
      </c>
      <c r="D134" s="51" t="s">
        <v>95</v>
      </c>
      <c r="E134" s="147" t="s">
        <v>115</v>
      </c>
      <c r="F134" s="87">
        <f>IF(E134="Se investigan y resuelven oportunamente",15,IF(E134="No se investigan y resuelven oportunamente",0,""))</f>
        <v>15</v>
      </c>
      <c r="G134" s="607" t="s">
        <v>330</v>
      </c>
      <c r="H134" s="602"/>
      <c r="I134" s="602"/>
      <c r="J134" s="603"/>
      <c r="K134" s="89" t="s">
        <v>115</v>
      </c>
      <c r="L134" s="87">
        <f t="shared" ref="L134" si="10">IF(K134="Se investigan y resuelven oportunamente",15,IF(K134="No se investigan y resuelven oportunamente",0,""))</f>
        <v>15</v>
      </c>
      <c r="M134" s="601" t="s">
        <v>335</v>
      </c>
      <c r="N134" s="602"/>
      <c r="O134" s="602"/>
      <c r="P134" s="602"/>
      <c r="Q134" s="602"/>
      <c r="R134" s="603"/>
      <c r="S134" s="89" t="s">
        <v>115</v>
      </c>
      <c r="T134" s="87">
        <f t="shared" ref="T134" si="11">IF(S134="Se investigan y resuelven oportunamente",15,IF(S134="No se investigan y resuelven oportunamente",0,""))</f>
        <v>15</v>
      </c>
      <c r="U134" s="601" t="s">
        <v>339</v>
      </c>
      <c r="V134" s="602"/>
      <c r="W134" s="602"/>
      <c r="X134" s="602"/>
      <c r="Y134" s="602"/>
      <c r="Z134" s="603"/>
    </row>
    <row r="135" spans="1:26" ht="39.75" customHeight="1" thickBot="1" x14ac:dyDescent="0.3">
      <c r="B135" s="61" t="s">
        <v>130</v>
      </c>
      <c r="C135" s="167" t="s">
        <v>104</v>
      </c>
      <c r="D135" s="52" t="s">
        <v>96</v>
      </c>
      <c r="E135" s="148" t="s">
        <v>117</v>
      </c>
      <c r="F135" s="90">
        <f>IF(E135="Completa",10,IF(E135="Incompleta",5,IF(E135="No existe",0,"")))</f>
        <v>10</v>
      </c>
      <c r="G135" s="615" t="s">
        <v>331</v>
      </c>
      <c r="H135" s="605"/>
      <c r="I135" s="605"/>
      <c r="J135" s="606"/>
      <c r="K135" s="91" t="s">
        <v>117</v>
      </c>
      <c r="L135" s="90">
        <f t="shared" ref="L135" si="12">IF(K135="Completa",10,IF(K135="Incompleta",5,IF(K135="No existe",0,"")))</f>
        <v>10</v>
      </c>
      <c r="M135" s="604" t="s">
        <v>336</v>
      </c>
      <c r="N135" s="605"/>
      <c r="O135" s="605"/>
      <c r="P135" s="605"/>
      <c r="Q135" s="605"/>
      <c r="R135" s="606"/>
      <c r="S135" s="91" t="s">
        <v>117</v>
      </c>
      <c r="T135" s="90">
        <f t="shared" ref="T135" si="13">IF(S135="Completa",10,IF(S135="Incompleta",5,IF(S135="No existe",0,"")))</f>
        <v>10</v>
      </c>
      <c r="U135" s="604" t="s">
        <v>414</v>
      </c>
      <c r="V135" s="605"/>
      <c r="W135" s="605"/>
      <c r="X135" s="605"/>
      <c r="Y135" s="605"/>
      <c r="Z135" s="606"/>
    </row>
    <row r="136" spans="1:26" ht="7.5" customHeight="1" thickBot="1" x14ac:dyDescent="0.3">
      <c r="D136" s="38"/>
      <c r="K136" s="92"/>
      <c r="L136" s="93"/>
      <c r="S136" s="92"/>
      <c r="T136" s="93"/>
    </row>
    <row r="137" spans="1:26" x14ac:dyDescent="0.25">
      <c r="D137" s="112" t="s">
        <v>97</v>
      </c>
      <c r="E137" s="496">
        <f>IF(SUM(F129:F135)=0,"-",SUM(F129:F135))</f>
        <v>100</v>
      </c>
      <c r="F137" s="497"/>
      <c r="G137" s="498"/>
      <c r="J137" s="109"/>
      <c r="K137" s="496">
        <f t="shared" ref="K137" si="14">IF(SUM(L129:L135)=0,"-",SUM(L129:L135))</f>
        <v>100</v>
      </c>
      <c r="L137" s="497"/>
      <c r="M137" s="109"/>
      <c r="S137" s="496">
        <f t="shared" ref="S137" si="15">IF(SUM(T129:T135)=0,"-",SUM(T129:T135))</f>
        <v>85</v>
      </c>
      <c r="T137" s="497"/>
      <c r="U137" s="109"/>
    </row>
    <row r="138" spans="1:26" ht="15.75" customHeight="1" thickBot="1" x14ac:dyDescent="0.3">
      <c r="D138" s="113" t="s">
        <v>123</v>
      </c>
      <c r="E138" s="499" t="str">
        <f>IF(E137&lt;=74,"Débil",IF(E137&lt;=89,"Moderado",IF(E137&lt;=100,"Fuerte","")))</f>
        <v>Fuerte</v>
      </c>
      <c r="F138" s="500"/>
      <c r="G138" s="498"/>
      <c r="J138" s="109"/>
      <c r="K138" s="499" t="str">
        <f t="shared" ref="K138" si="16">IF(K137&lt;=74,"Débil",IF(K137&lt;=89,"Moderado",IF(K137&lt;=100,"Fuerte","")))</f>
        <v>Fuerte</v>
      </c>
      <c r="L138" s="500"/>
      <c r="M138" s="109"/>
      <c r="S138" s="499" t="str">
        <f t="shared" ref="S138" si="17">IF(S137&lt;=74,"Débil",IF(S137&lt;=89,"Moderado",IF(S137&lt;=100,"Fuerte","")))</f>
        <v>Moderado</v>
      </c>
      <c r="T138" s="500"/>
      <c r="U138" s="109"/>
    </row>
    <row r="139" spans="1:26" ht="14.4" thickBot="1" x14ac:dyDescent="0.3"/>
    <row r="140" spans="1:26" ht="33" customHeight="1" thickBot="1" x14ac:dyDescent="0.3">
      <c r="A140" s="58" t="str">
        <f>+Matriz!E19</f>
        <v>AGRI-SI-RC-001</v>
      </c>
      <c r="B140" s="549" t="str">
        <f>+Matriz!F19</f>
        <v>Favorecimiento de un tercero en el proceso de contratación de equipos y servicios relacionados del área</v>
      </c>
      <c r="C140" s="550"/>
      <c r="D140" s="550"/>
      <c r="E140" s="550"/>
      <c r="F140" s="550"/>
      <c r="G140" s="550"/>
      <c r="H140" s="550"/>
      <c r="I140" s="550"/>
      <c r="J140" s="550"/>
      <c r="K140" s="550"/>
      <c r="L140" s="551"/>
      <c r="M140" s="94"/>
    </row>
    <row r="141" spans="1:26" ht="10.5" customHeight="1" thickBot="1" x14ac:dyDescent="0.3"/>
    <row r="142" spans="1:26" ht="16.5" customHeight="1" thickBot="1" x14ac:dyDescent="0.3">
      <c r="B142" s="552" t="s">
        <v>158</v>
      </c>
      <c r="C142" s="553"/>
      <c r="D142" s="554"/>
      <c r="E142" s="510" t="s">
        <v>124</v>
      </c>
      <c r="F142" s="511"/>
      <c r="G142" s="511"/>
      <c r="H142" s="511"/>
      <c r="I142" s="511"/>
      <c r="J142" s="511"/>
      <c r="K142" s="521" t="s">
        <v>249</v>
      </c>
      <c r="L142" s="522"/>
      <c r="M142" s="522"/>
      <c r="N142" s="522"/>
      <c r="O142" s="522"/>
      <c r="P142" s="522"/>
      <c r="Q142" s="522"/>
      <c r="R142" s="523"/>
    </row>
    <row r="143" spans="1:26" ht="57.75" customHeight="1" thickBot="1" x14ac:dyDescent="0.3">
      <c r="B143" s="555"/>
      <c r="C143" s="556"/>
      <c r="D143" s="557"/>
      <c r="E143" s="513" t="str">
        <f>+Matriz!Q19</f>
        <v>Revisar que los anexos técnicos contengan información detallada de acuerdo a los bienes y/o servicios que se vayan a contratar y evidencien la pluralidad del mercado.</v>
      </c>
      <c r="F143" s="514"/>
      <c r="G143" s="514"/>
      <c r="H143" s="514"/>
      <c r="I143" s="514"/>
      <c r="J143" s="514"/>
      <c r="K143" s="525" t="str">
        <f>+Matriz!Q20</f>
        <v>Comparar lo valores históricos de la contratación de bienes y servicios con las condiciones actuales del mercado y las referencias de entidades estatales.</v>
      </c>
      <c r="L143" s="526"/>
      <c r="M143" s="526"/>
      <c r="N143" s="526"/>
      <c r="O143" s="526"/>
      <c r="P143" s="526"/>
      <c r="Q143" s="526"/>
      <c r="R143" s="527"/>
    </row>
    <row r="144" spans="1:26" x14ac:dyDescent="0.25">
      <c r="B144" s="528" t="s">
        <v>125</v>
      </c>
      <c r="C144" s="530" t="s">
        <v>126</v>
      </c>
      <c r="D144" s="531"/>
      <c r="E144" s="476" t="s">
        <v>120</v>
      </c>
      <c r="F144" s="616"/>
      <c r="G144" s="478" t="s">
        <v>71</v>
      </c>
      <c r="H144" s="479"/>
      <c r="I144" s="479"/>
      <c r="J144" s="480"/>
      <c r="K144" s="492" t="s">
        <v>120</v>
      </c>
      <c r="L144" s="558"/>
      <c r="M144" s="486" t="s">
        <v>71</v>
      </c>
      <c r="N144" s="487"/>
      <c r="O144" s="487"/>
      <c r="P144" s="487"/>
      <c r="Q144" s="487"/>
      <c r="R144" s="488"/>
    </row>
    <row r="145" spans="1:18" ht="15.75" customHeight="1" thickBot="1" x14ac:dyDescent="0.3">
      <c r="B145" s="529"/>
      <c r="C145" s="532"/>
      <c r="D145" s="533"/>
      <c r="E145" s="56" t="s">
        <v>121</v>
      </c>
      <c r="F145" s="57" t="s">
        <v>122</v>
      </c>
      <c r="G145" s="481"/>
      <c r="H145" s="482"/>
      <c r="I145" s="482"/>
      <c r="J145" s="483"/>
      <c r="K145" s="56" t="s">
        <v>121</v>
      </c>
      <c r="L145" s="57" t="s">
        <v>122</v>
      </c>
      <c r="M145" s="489"/>
      <c r="N145" s="490"/>
      <c r="O145" s="490"/>
      <c r="P145" s="490"/>
      <c r="Q145" s="490"/>
      <c r="R145" s="491"/>
    </row>
    <row r="146" spans="1:18" ht="30" customHeight="1" x14ac:dyDescent="0.25">
      <c r="B146" s="516" t="s">
        <v>127</v>
      </c>
      <c r="C146" s="82" t="s">
        <v>98</v>
      </c>
      <c r="D146" s="50" t="s">
        <v>87</v>
      </c>
      <c r="E146" s="150" t="s">
        <v>105</v>
      </c>
      <c r="F146" s="85">
        <f>IF(E146="Asignado",15,IF(E146="No asignado",0,""))</f>
        <v>15</v>
      </c>
      <c r="G146" s="608" t="s">
        <v>340</v>
      </c>
      <c r="H146" s="609"/>
      <c r="I146" s="609"/>
      <c r="J146" s="610"/>
      <c r="K146" s="86" t="s">
        <v>105</v>
      </c>
      <c r="L146" s="85">
        <f t="shared" ref="L146" si="18">IF(K146="Asignado",15,IF(K146="No asignado",0,""))</f>
        <v>15</v>
      </c>
      <c r="M146" s="608" t="s">
        <v>345</v>
      </c>
      <c r="N146" s="609"/>
      <c r="O146" s="609"/>
      <c r="P146" s="609"/>
      <c r="Q146" s="609"/>
      <c r="R146" s="610"/>
    </row>
    <row r="147" spans="1:18" ht="53.25" customHeight="1" x14ac:dyDescent="0.25">
      <c r="B147" s="517"/>
      <c r="C147" s="37" t="s">
        <v>99</v>
      </c>
      <c r="D147" s="51" t="s">
        <v>91</v>
      </c>
      <c r="E147" s="145" t="s">
        <v>107</v>
      </c>
      <c r="F147" s="87">
        <f>IF(E147="Adecuado",15,IF(E147="Inadecuado",0,""))</f>
        <v>15</v>
      </c>
      <c r="G147" s="601" t="s">
        <v>341</v>
      </c>
      <c r="H147" s="602"/>
      <c r="I147" s="602"/>
      <c r="J147" s="603"/>
      <c r="K147" s="88" t="s">
        <v>107</v>
      </c>
      <c r="L147" s="87">
        <f t="shared" ref="L147" si="19">IF(K147="Adecuado",15,IF(K147="Inadecuado",0,""))</f>
        <v>15</v>
      </c>
      <c r="M147" s="601" t="s">
        <v>417</v>
      </c>
      <c r="N147" s="602"/>
      <c r="O147" s="602"/>
      <c r="P147" s="602"/>
      <c r="Q147" s="602"/>
      <c r="R147" s="603"/>
    </row>
    <row r="148" spans="1:18" ht="30" customHeight="1" x14ac:dyDescent="0.25">
      <c r="B148" s="84" t="s">
        <v>128</v>
      </c>
      <c r="C148" s="37" t="s">
        <v>100</v>
      </c>
      <c r="D148" s="51" t="s">
        <v>92</v>
      </c>
      <c r="E148" s="145" t="s">
        <v>109</v>
      </c>
      <c r="F148" s="87">
        <f>IF(E148="Oportuna",15,IF(E148="Inoportuna",0,""))</f>
        <v>15</v>
      </c>
      <c r="G148" s="601" t="s">
        <v>342</v>
      </c>
      <c r="H148" s="602"/>
      <c r="I148" s="602"/>
      <c r="J148" s="603"/>
      <c r="K148" s="88" t="s">
        <v>109</v>
      </c>
      <c r="L148" s="87">
        <f t="shared" ref="L148" si="20">IF(K148="Oportuna",15,IF(K148="Inoportuna",0,""))</f>
        <v>15</v>
      </c>
      <c r="M148" s="601" t="s">
        <v>250</v>
      </c>
      <c r="N148" s="602"/>
      <c r="O148" s="602"/>
      <c r="P148" s="602"/>
      <c r="Q148" s="602"/>
      <c r="R148" s="603"/>
    </row>
    <row r="149" spans="1:18" ht="45" customHeight="1" x14ac:dyDescent="0.25">
      <c r="B149" s="84" t="s">
        <v>129</v>
      </c>
      <c r="C149" s="37" t="s">
        <v>101</v>
      </c>
      <c r="D149" s="51" t="s">
        <v>93</v>
      </c>
      <c r="E149" s="147" t="s">
        <v>111</v>
      </c>
      <c r="F149" s="87">
        <f>IF(E149="Prevenir o detectar",15,IF(E149="No es control",0,""))</f>
        <v>15</v>
      </c>
      <c r="G149" s="601" t="s">
        <v>343</v>
      </c>
      <c r="H149" s="602"/>
      <c r="I149" s="602"/>
      <c r="J149" s="603"/>
      <c r="K149" s="89" t="s">
        <v>111</v>
      </c>
      <c r="L149" s="87">
        <f t="shared" ref="L149" si="21">IF(K149="Prevenir o detectar",15,IF(K149="No es control",0,""))</f>
        <v>15</v>
      </c>
      <c r="M149" s="601" t="s">
        <v>346</v>
      </c>
      <c r="N149" s="602"/>
      <c r="O149" s="602"/>
      <c r="P149" s="602"/>
      <c r="Q149" s="602"/>
      <c r="R149" s="603"/>
    </row>
    <row r="150" spans="1:18" ht="30" customHeight="1" x14ac:dyDescent="0.25">
      <c r="B150" s="60" t="s">
        <v>131</v>
      </c>
      <c r="C150" s="37" t="s">
        <v>102</v>
      </c>
      <c r="D150" s="51" t="s">
        <v>94</v>
      </c>
      <c r="E150" s="145" t="s">
        <v>113</v>
      </c>
      <c r="F150" s="87">
        <f>IF(E150="Confiable",15,IF(E150="No confiable",0,""))</f>
        <v>15</v>
      </c>
      <c r="G150" s="601" t="s">
        <v>291</v>
      </c>
      <c r="H150" s="602"/>
      <c r="I150" s="602"/>
      <c r="J150" s="603"/>
      <c r="K150" s="88" t="s">
        <v>113</v>
      </c>
      <c r="L150" s="87">
        <f t="shared" ref="L150" si="22">IF(K150="Confiable",15,IF(K150="No confiable",0,""))</f>
        <v>15</v>
      </c>
      <c r="M150" s="601" t="s">
        <v>251</v>
      </c>
      <c r="N150" s="602"/>
      <c r="O150" s="602"/>
      <c r="P150" s="602"/>
      <c r="Q150" s="602"/>
      <c r="R150" s="603"/>
    </row>
    <row r="151" spans="1:18" ht="45" customHeight="1" x14ac:dyDescent="0.25">
      <c r="B151" s="60" t="s">
        <v>132</v>
      </c>
      <c r="C151" s="37" t="s">
        <v>103</v>
      </c>
      <c r="D151" s="51" t="s">
        <v>95</v>
      </c>
      <c r="E151" s="147" t="s">
        <v>115</v>
      </c>
      <c r="F151" s="87">
        <f>IF(E151="Se investigan y resuelven oportunamente",15,IF(E151="No se investigan y resuelven oportunamente",0,""))</f>
        <v>15</v>
      </c>
      <c r="G151" s="601" t="s">
        <v>292</v>
      </c>
      <c r="H151" s="602"/>
      <c r="I151" s="602"/>
      <c r="J151" s="603"/>
      <c r="K151" s="89" t="s">
        <v>115</v>
      </c>
      <c r="L151" s="87">
        <f t="shared" ref="L151" si="23">IF(K151="Se investigan y resuelven oportunamente",15,IF(K151="No se investigan y resuelven oportunamente",0,""))</f>
        <v>15</v>
      </c>
      <c r="M151" s="601" t="s">
        <v>252</v>
      </c>
      <c r="N151" s="602"/>
      <c r="O151" s="602"/>
      <c r="P151" s="602"/>
      <c r="Q151" s="602"/>
      <c r="R151" s="603"/>
    </row>
    <row r="152" spans="1:18" ht="30" customHeight="1" thickBot="1" x14ac:dyDescent="0.3">
      <c r="B152" s="61" t="s">
        <v>130</v>
      </c>
      <c r="C152" s="83" t="s">
        <v>104</v>
      </c>
      <c r="D152" s="52" t="s">
        <v>96</v>
      </c>
      <c r="E152" s="148" t="s">
        <v>117</v>
      </c>
      <c r="F152" s="90">
        <f>IF(E152="Completa",10,IF(E152="Incompleta",5,IF(E152="No existe",0,"")))</f>
        <v>10</v>
      </c>
      <c r="G152" s="604" t="s">
        <v>344</v>
      </c>
      <c r="H152" s="605"/>
      <c r="I152" s="605"/>
      <c r="J152" s="606"/>
      <c r="K152" s="91" t="s">
        <v>117</v>
      </c>
      <c r="L152" s="90">
        <f t="shared" ref="L152" si="24">IF(K152="Completa",10,IF(K152="Incompleta",5,IF(K152="No existe",0,"")))</f>
        <v>10</v>
      </c>
      <c r="M152" s="604" t="s">
        <v>344</v>
      </c>
      <c r="N152" s="605"/>
      <c r="O152" s="605"/>
      <c r="P152" s="605"/>
      <c r="Q152" s="605"/>
      <c r="R152" s="606"/>
    </row>
    <row r="153" spans="1:18" ht="7.5" customHeight="1" thickBot="1" x14ac:dyDescent="0.3">
      <c r="D153" s="38"/>
      <c r="J153" s="80"/>
      <c r="K153" s="92"/>
      <c r="L153" s="93"/>
      <c r="M153" s="80"/>
    </row>
    <row r="154" spans="1:18" x14ac:dyDescent="0.25">
      <c r="D154" s="48" t="s">
        <v>97</v>
      </c>
      <c r="E154" s="496">
        <f>IF(SUM(F146:F152)=0,"-",SUM(F146:F152))</f>
        <v>100</v>
      </c>
      <c r="F154" s="497"/>
      <c r="G154" s="626"/>
      <c r="J154" s="81"/>
      <c r="K154" s="496">
        <f t="shared" ref="K154" si="25">IF(SUM(L146:L152)=0,"-",SUM(L146:L152))</f>
        <v>100</v>
      </c>
      <c r="L154" s="497"/>
      <c r="M154" s="81"/>
    </row>
    <row r="155" spans="1:18" ht="15.75" customHeight="1" thickBot="1" x14ac:dyDescent="0.3">
      <c r="D155" s="49" t="s">
        <v>123</v>
      </c>
      <c r="E155" s="499" t="str">
        <f>IF(E154&lt;=74,"Débil",IF(E154&lt;=89,"Moderado",IF(E154&lt;=100,"Fuerte","")))</f>
        <v>Fuerte</v>
      </c>
      <c r="F155" s="500"/>
      <c r="G155" s="626"/>
      <c r="J155" s="81"/>
      <c r="K155" s="499" t="str">
        <f t="shared" ref="K155" si="26">IF(K154&lt;=74,"Débil",IF(K154&lt;=89,"Moderado",IF(K154&lt;=100,"Fuerte","")))</f>
        <v>Fuerte</v>
      </c>
      <c r="L155" s="500"/>
      <c r="M155" s="81"/>
    </row>
    <row r="156" spans="1:18" ht="14.4" thickBot="1" x14ac:dyDescent="0.3"/>
    <row r="157" spans="1:18" ht="33" customHeight="1" thickBot="1" x14ac:dyDescent="0.3">
      <c r="A157" s="58" t="str">
        <f>+Matriz!E21</f>
        <v>AGRI-GD-RC-001</v>
      </c>
      <c r="B157" s="549" t="str">
        <f>+Matriz!F21</f>
        <v xml:space="preserve">Manipulación de la información para beneficio de un tercero </v>
      </c>
      <c r="C157" s="550"/>
      <c r="D157" s="550"/>
      <c r="E157" s="550"/>
      <c r="F157" s="550"/>
      <c r="G157" s="550"/>
      <c r="H157" s="550"/>
      <c r="I157" s="550"/>
      <c r="J157" s="550"/>
      <c r="K157" s="550"/>
      <c r="L157" s="551"/>
      <c r="M157" s="94"/>
    </row>
    <row r="158" spans="1:18" ht="10.5" customHeight="1" thickBot="1" x14ac:dyDescent="0.3"/>
    <row r="159" spans="1:18" ht="16.5" customHeight="1" thickBot="1" x14ac:dyDescent="0.3">
      <c r="B159" s="552" t="s">
        <v>158</v>
      </c>
      <c r="C159" s="553"/>
      <c r="D159" s="554"/>
      <c r="E159" s="510" t="s">
        <v>124</v>
      </c>
      <c r="F159" s="511"/>
      <c r="G159" s="511"/>
      <c r="H159" s="511"/>
      <c r="I159" s="511"/>
      <c r="J159" s="511"/>
      <c r="K159" s="521" t="s">
        <v>249</v>
      </c>
      <c r="L159" s="522"/>
      <c r="M159" s="522"/>
      <c r="N159" s="522"/>
      <c r="O159" s="522"/>
      <c r="P159" s="522"/>
      <c r="Q159" s="522"/>
      <c r="R159" s="523"/>
    </row>
    <row r="160" spans="1:18" ht="24.75" customHeight="1" thickBot="1" x14ac:dyDescent="0.3">
      <c r="B160" s="555"/>
      <c r="C160" s="556"/>
      <c r="D160" s="557"/>
      <c r="E160" s="513" t="str">
        <f>+Matriz!Q21</f>
        <v>Control al préstamo y consulta de los documentos físicos</v>
      </c>
      <c r="F160" s="514"/>
      <c r="G160" s="514"/>
      <c r="H160" s="514"/>
      <c r="I160" s="514"/>
      <c r="J160" s="514"/>
      <c r="K160" s="525" t="str">
        <f>+Matriz!Q22</f>
        <v>Control al préstamo y consulta de los documentos electronicos y/o Digitales</v>
      </c>
      <c r="L160" s="526"/>
      <c r="M160" s="526"/>
      <c r="N160" s="526"/>
      <c r="O160" s="526"/>
      <c r="P160" s="526"/>
      <c r="Q160" s="526"/>
      <c r="R160" s="527"/>
    </row>
    <row r="161" spans="1:18" x14ac:dyDescent="0.25">
      <c r="B161" s="528" t="s">
        <v>125</v>
      </c>
      <c r="C161" s="530" t="s">
        <v>126</v>
      </c>
      <c r="D161" s="531"/>
      <c r="E161" s="476" t="s">
        <v>120</v>
      </c>
      <c r="F161" s="477"/>
      <c r="G161" s="478" t="s">
        <v>71</v>
      </c>
      <c r="H161" s="479"/>
      <c r="I161" s="479"/>
      <c r="J161" s="480"/>
      <c r="K161" s="484" t="s">
        <v>120</v>
      </c>
      <c r="L161" s="558"/>
      <c r="M161" s="486" t="s">
        <v>71</v>
      </c>
      <c r="N161" s="487"/>
      <c r="O161" s="487"/>
      <c r="P161" s="487"/>
      <c r="Q161" s="487"/>
      <c r="R161" s="488"/>
    </row>
    <row r="162" spans="1:18" ht="15.75" customHeight="1" thickBot="1" x14ac:dyDescent="0.3">
      <c r="B162" s="529"/>
      <c r="C162" s="532"/>
      <c r="D162" s="533"/>
      <c r="E162" s="152" t="s">
        <v>121</v>
      </c>
      <c r="F162" s="116" t="s">
        <v>122</v>
      </c>
      <c r="G162" s="481"/>
      <c r="H162" s="482"/>
      <c r="I162" s="482"/>
      <c r="J162" s="483"/>
      <c r="K162" s="115" t="s">
        <v>121</v>
      </c>
      <c r="L162" s="153" t="s">
        <v>122</v>
      </c>
      <c r="M162" s="489"/>
      <c r="N162" s="490"/>
      <c r="O162" s="490"/>
      <c r="P162" s="490"/>
      <c r="Q162" s="490"/>
      <c r="R162" s="491"/>
    </row>
    <row r="163" spans="1:18" ht="48" customHeight="1" x14ac:dyDescent="0.25">
      <c r="B163" s="516" t="s">
        <v>127</v>
      </c>
      <c r="C163" s="166" t="s">
        <v>98</v>
      </c>
      <c r="D163" s="103" t="s">
        <v>87</v>
      </c>
      <c r="E163" s="150" t="s">
        <v>105</v>
      </c>
      <c r="F163" s="85">
        <f>IF(E163="Asignado",15,IF(E163="No asignado",0,""))</f>
        <v>15</v>
      </c>
      <c r="G163" s="595" t="s">
        <v>350</v>
      </c>
      <c r="H163" s="596"/>
      <c r="I163" s="596"/>
      <c r="J163" s="597"/>
      <c r="K163" s="86" t="s">
        <v>105</v>
      </c>
      <c r="L163" s="85">
        <f t="shared" ref="L163" si="27">IF(K163="Asignado",15,IF(K163="No asignado",0,""))</f>
        <v>15</v>
      </c>
      <c r="M163" s="598" t="s">
        <v>350</v>
      </c>
      <c r="N163" s="599"/>
      <c r="O163" s="599"/>
      <c r="P163" s="599"/>
      <c r="Q163" s="599"/>
      <c r="R163" s="600"/>
    </row>
    <row r="164" spans="1:18" ht="30" customHeight="1" x14ac:dyDescent="0.25">
      <c r="B164" s="517"/>
      <c r="C164" s="37" t="s">
        <v>99</v>
      </c>
      <c r="D164" s="51" t="s">
        <v>91</v>
      </c>
      <c r="E164" s="145" t="s">
        <v>107</v>
      </c>
      <c r="F164" s="87">
        <f>IF(E164="Adecuado",15,IF(E164="Inadecuado",0,""))</f>
        <v>15</v>
      </c>
      <c r="G164" s="583" t="s">
        <v>402</v>
      </c>
      <c r="H164" s="584"/>
      <c r="I164" s="584"/>
      <c r="J164" s="585"/>
      <c r="K164" s="88" t="s">
        <v>107</v>
      </c>
      <c r="L164" s="87">
        <f t="shared" ref="L164" si="28">IF(K164="Adecuado",15,IF(K164="Inadecuado",0,""))</f>
        <v>15</v>
      </c>
      <c r="M164" s="586" t="s">
        <v>402</v>
      </c>
      <c r="N164" s="587"/>
      <c r="O164" s="587"/>
      <c r="P164" s="587"/>
      <c r="Q164" s="587"/>
      <c r="R164" s="588"/>
    </row>
    <row r="165" spans="1:18" ht="30" customHeight="1" x14ac:dyDescent="0.25">
      <c r="B165" s="168" t="s">
        <v>128</v>
      </c>
      <c r="C165" s="37" t="s">
        <v>100</v>
      </c>
      <c r="D165" s="51" t="s">
        <v>92</v>
      </c>
      <c r="E165" s="145" t="s">
        <v>109</v>
      </c>
      <c r="F165" s="87">
        <f>IF(E165="Oportuna",15,IF(E165="Inoportuna",0,""))</f>
        <v>15</v>
      </c>
      <c r="G165" s="583" t="s">
        <v>270</v>
      </c>
      <c r="H165" s="584"/>
      <c r="I165" s="584"/>
      <c r="J165" s="585"/>
      <c r="K165" s="88" t="s">
        <v>109</v>
      </c>
      <c r="L165" s="87">
        <f t="shared" ref="L165" si="29">IF(K165="Oportuna",15,IF(K165="Inoportuna",0,""))</f>
        <v>15</v>
      </c>
      <c r="M165" s="586" t="s">
        <v>270</v>
      </c>
      <c r="N165" s="587"/>
      <c r="O165" s="587"/>
      <c r="P165" s="587"/>
      <c r="Q165" s="587"/>
      <c r="R165" s="588"/>
    </row>
    <row r="166" spans="1:18" ht="45" customHeight="1" x14ac:dyDescent="0.25">
      <c r="B166" s="168" t="s">
        <v>129</v>
      </c>
      <c r="C166" s="37" t="s">
        <v>101</v>
      </c>
      <c r="D166" s="51" t="s">
        <v>93</v>
      </c>
      <c r="E166" s="147" t="s">
        <v>111</v>
      </c>
      <c r="F166" s="87">
        <f>IF(E166="Prevenir o detectar",15,IF(E166="No es control",0,""))</f>
        <v>15</v>
      </c>
      <c r="G166" s="583" t="s">
        <v>271</v>
      </c>
      <c r="H166" s="584"/>
      <c r="I166" s="584"/>
      <c r="J166" s="585"/>
      <c r="K166" s="89" t="s">
        <v>111</v>
      </c>
      <c r="L166" s="87">
        <f t="shared" ref="L166" si="30">IF(K166="Prevenir o detectar",15,IF(K166="No es control",0,""))</f>
        <v>15</v>
      </c>
      <c r="M166" s="586" t="s">
        <v>271</v>
      </c>
      <c r="N166" s="587"/>
      <c r="O166" s="587"/>
      <c r="P166" s="587"/>
      <c r="Q166" s="587"/>
      <c r="R166" s="588"/>
    </row>
    <row r="167" spans="1:18" ht="30" customHeight="1" x14ac:dyDescent="0.25">
      <c r="B167" s="104" t="s">
        <v>131</v>
      </c>
      <c r="C167" s="37" t="s">
        <v>102</v>
      </c>
      <c r="D167" s="51" t="s">
        <v>94</v>
      </c>
      <c r="E167" s="145" t="s">
        <v>113</v>
      </c>
      <c r="F167" s="87">
        <f>IF(E167="Confiable",15,IF(E167="No confiable",0,""))</f>
        <v>15</v>
      </c>
      <c r="G167" s="583" t="s">
        <v>272</v>
      </c>
      <c r="H167" s="584"/>
      <c r="I167" s="584"/>
      <c r="J167" s="585"/>
      <c r="K167" s="88" t="s">
        <v>113</v>
      </c>
      <c r="L167" s="87">
        <f t="shared" ref="L167" si="31">IF(K167="Confiable",15,IF(K167="No confiable",0,""))</f>
        <v>15</v>
      </c>
      <c r="M167" s="586" t="s">
        <v>274</v>
      </c>
      <c r="N167" s="587"/>
      <c r="O167" s="587"/>
      <c r="P167" s="587"/>
      <c r="Q167" s="587"/>
      <c r="R167" s="588"/>
    </row>
    <row r="168" spans="1:18" ht="45" customHeight="1" x14ac:dyDescent="0.25">
      <c r="B168" s="104" t="s">
        <v>132</v>
      </c>
      <c r="C168" s="37" t="s">
        <v>103</v>
      </c>
      <c r="D168" s="51" t="s">
        <v>95</v>
      </c>
      <c r="E168" s="147" t="s">
        <v>116</v>
      </c>
      <c r="F168" s="87">
        <f>IF(E168="Se investigan y resuelven oportunamente",15,IF(E168="No se investigan y resuelven oportunamente",0,""))</f>
        <v>0</v>
      </c>
      <c r="G168" s="583" t="s">
        <v>273</v>
      </c>
      <c r="H168" s="584"/>
      <c r="I168" s="584"/>
      <c r="J168" s="585"/>
      <c r="K168" s="89" t="s">
        <v>115</v>
      </c>
      <c r="L168" s="87">
        <f t="shared" ref="L168" si="32">IF(K168="Se investigan y resuelven oportunamente",15,IF(K168="No se investigan y resuelven oportunamente",0,""))</f>
        <v>15</v>
      </c>
      <c r="M168" s="586" t="s">
        <v>349</v>
      </c>
      <c r="N168" s="587"/>
      <c r="O168" s="587"/>
      <c r="P168" s="587"/>
      <c r="Q168" s="587"/>
      <c r="R168" s="588"/>
    </row>
    <row r="169" spans="1:18" ht="30" customHeight="1" thickBot="1" x14ac:dyDescent="0.3">
      <c r="B169" s="61" t="s">
        <v>130</v>
      </c>
      <c r="C169" s="167" t="s">
        <v>104</v>
      </c>
      <c r="D169" s="52" t="s">
        <v>96</v>
      </c>
      <c r="E169" s="148" t="s">
        <v>117</v>
      </c>
      <c r="F169" s="90">
        <f>IF(E169="Completa",10,IF(E169="Incompleta",5,IF(E169="No existe",0,"")))</f>
        <v>10</v>
      </c>
      <c r="G169" s="589" t="s">
        <v>297</v>
      </c>
      <c r="H169" s="590"/>
      <c r="I169" s="590"/>
      <c r="J169" s="591"/>
      <c r="K169" s="91" t="s">
        <v>117</v>
      </c>
      <c r="L169" s="90">
        <f t="shared" ref="L169" si="33">IF(K169="Completa",10,IF(K169="Incompleta",5,IF(K169="No existe",0,"")))</f>
        <v>10</v>
      </c>
      <c r="M169" s="592" t="s">
        <v>275</v>
      </c>
      <c r="N169" s="593"/>
      <c r="O169" s="593"/>
      <c r="P169" s="593"/>
      <c r="Q169" s="593"/>
      <c r="R169" s="594"/>
    </row>
    <row r="170" spans="1:18" ht="7.5" customHeight="1" thickBot="1" x14ac:dyDescent="0.3">
      <c r="D170" s="38"/>
      <c r="K170" s="92"/>
      <c r="L170" s="93"/>
    </row>
    <row r="171" spans="1:18" x14ac:dyDescent="0.25">
      <c r="D171" s="112" t="s">
        <v>97</v>
      </c>
      <c r="E171" s="496">
        <f>IF(SUM(F163:F169)=0,"-",SUM(F163:F169))</f>
        <v>85</v>
      </c>
      <c r="F171" s="497"/>
      <c r="G171" s="498"/>
      <c r="J171" s="109"/>
      <c r="K171" s="496">
        <f t="shared" ref="K171" si="34">IF(SUM(L163:L169)=0,"-",SUM(L163:L169))</f>
        <v>100</v>
      </c>
      <c r="L171" s="497"/>
      <c r="M171" s="109"/>
    </row>
    <row r="172" spans="1:18" ht="15.75" customHeight="1" thickBot="1" x14ac:dyDescent="0.3">
      <c r="D172" s="113" t="s">
        <v>123</v>
      </c>
      <c r="E172" s="499" t="str">
        <f>IF(E171&lt;=74,"Débil",IF(E171&lt;=89,"Moderado",IF(E171&lt;=100,"Fuerte","")))</f>
        <v>Moderado</v>
      </c>
      <c r="F172" s="500"/>
      <c r="G172" s="498"/>
      <c r="J172" s="109"/>
      <c r="K172" s="499" t="str">
        <f t="shared" ref="K172" si="35">IF(K171&lt;=74,"Débil",IF(K171&lt;=89,"Moderado",IF(K171&lt;=100,"Fuerte","")))</f>
        <v>Fuerte</v>
      </c>
      <c r="L172" s="500"/>
      <c r="M172" s="109"/>
    </row>
    <row r="173" spans="1:18" ht="14.4" thickBot="1" x14ac:dyDescent="0.3"/>
    <row r="174" spans="1:18" ht="30" customHeight="1" thickBot="1" x14ac:dyDescent="0.3">
      <c r="A174" s="114" t="str">
        <f>+Matriz!E23</f>
        <v>AGJC-RC-001</v>
      </c>
      <c r="B174" s="577" t="str">
        <f>+Matriz!F23</f>
        <v>Establecer en los estudios de conveniencia y oportunidad y/o en los en los pliegos de condiciones, disposiciones que permitan direccionar hacia un grupo y/o firma en particular, la obtención de un contrato determinado, por acción u omisión generada con dolo, presión de superiores o terceros, en busca de un beneficio privado, resultando en una desviación de la gestión pública.</v>
      </c>
      <c r="C174" s="578"/>
      <c r="D174" s="578"/>
      <c r="E174" s="578"/>
      <c r="F174" s="578"/>
      <c r="G174" s="578"/>
      <c r="H174" s="578"/>
      <c r="I174" s="578"/>
      <c r="J174" s="578"/>
      <c r="K174" s="578"/>
      <c r="L174" s="579"/>
    </row>
    <row r="175" spans="1:18" ht="14.4" thickBot="1" x14ac:dyDescent="0.3"/>
    <row r="176" spans="1:18" ht="15.75" customHeight="1" x14ac:dyDescent="0.25">
      <c r="B176" s="552" t="s">
        <v>158</v>
      </c>
      <c r="C176" s="553"/>
      <c r="D176" s="553"/>
      <c r="E176" s="486" t="s">
        <v>124</v>
      </c>
      <c r="F176" s="487"/>
      <c r="G176" s="487"/>
      <c r="H176" s="487"/>
      <c r="I176" s="487"/>
      <c r="J176" s="487"/>
      <c r="K176" s="487"/>
      <c r="L176" s="488"/>
    </row>
    <row r="177" spans="1:12" ht="139.5" customHeight="1" thickBot="1" x14ac:dyDescent="0.3">
      <c r="B177" s="555"/>
      <c r="C177" s="556"/>
      <c r="D177" s="556"/>
      <c r="E177" s="623" t="str">
        <f>+Matriz!Q23</f>
        <v>Cumplir AGJC-CN-MN-001 MANUAL DE CONTRATACIÓN.
Para procesos de selección se tendrá en cuenta los siguientes factores: 
ETAPAS DEL PROCESO DE CONTRATACIÓN
- ETAPA DE PLANEACIÓN.
- Estudios y documentos previos
Para personas naturales y jurídicas realizar la verificación de idoneidad y experiencia de conformidad con la necesidad planteada por la dependencia solicitante de la contratación.</v>
      </c>
      <c r="F177" s="624"/>
      <c r="G177" s="624"/>
      <c r="H177" s="624"/>
      <c r="I177" s="624"/>
      <c r="J177" s="624"/>
      <c r="K177" s="624"/>
      <c r="L177" s="625"/>
    </row>
    <row r="178" spans="1:12" x14ac:dyDescent="0.25">
      <c r="B178" s="528" t="s">
        <v>125</v>
      </c>
      <c r="C178" s="530" t="s">
        <v>126</v>
      </c>
      <c r="D178" s="531"/>
      <c r="E178" s="492" t="s">
        <v>120</v>
      </c>
      <c r="F178" s="558"/>
      <c r="G178" s="565" t="s">
        <v>71</v>
      </c>
      <c r="H178" s="566"/>
      <c r="I178" s="566"/>
      <c r="J178" s="566"/>
      <c r="K178" s="566"/>
      <c r="L178" s="567"/>
    </row>
    <row r="179" spans="1:12" ht="15" thickBot="1" x14ac:dyDescent="0.3">
      <c r="B179" s="529"/>
      <c r="C179" s="532"/>
      <c r="D179" s="533"/>
      <c r="E179" s="56" t="s">
        <v>121</v>
      </c>
      <c r="F179" s="57" t="s">
        <v>122</v>
      </c>
      <c r="G179" s="568"/>
      <c r="H179" s="569"/>
      <c r="I179" s="569"/>
      <c r="J179" s="569"/>
      <c r="K179" s="569"/>
      <c r="L179" s="570"/>
    </row>
    <row r="180" spans="1:12" ht="49.5" customHeight="1" x14ac:dyDescent="0.25">
      <c r="B180" s="516" t="s">
        <v>127</v>
      </c>
      <c r="C180" s="95" t="s">
        <v>98</v>
      </c>
      <c r="D180" s="99" t="s">
        <v>87</v>
      </c>
      <c r="E180" s="44" t="s">
        <v>105</v>
      </c>
      <c r="F180" s="45">
        <f>IF(E180="Asignado",15,IF(E180="No asignado",0,""))</f>
        <v>15</v>
      </c>
      <c r="G180" s="571" t="s">
        <v>259</v>
      </c>
      <c r="H180" s="572"/>
      <c r="I180" s="572"/>
      <c r="J180" s="572"/>
      <c r="K180" s="572"/>
      <c r="L180" s="573"/>
    </row>
    <row r="181" spans="1:12" ht="30.75" customHeight="1" x14ac:dyDescent="0.25">
      <c r="B181" s="517"/>
      <c r="C181" s="37" t="s">
        <v>99</v>
      </c>
      <c r="D181" s="51" t="s">
        <v>91</v>
      </c>
      <c r="E181" s="39" t="s">
        <v>107</v>
      </c>
      <c r="F181" s="40">
        <f>IF(E181="Adecuado",15,IF(E181="Inadecuado",0,""))</f>
        <v>15</v>
      </c>
      <c r="G181" s="574" t="s">
        <v>260</v>
      </c>
      <c r="H181" s="575"/>
      <c r="I181" s="575"/>
      <c r="J181" s="575"/>
      <c r="K181" s="575"/>
      <c r="L181" s="576"/>
    </row>
    <row r="182" spans="1:12" ht="31.5" customHeight="1" x14ac:dyDescent="0.25">
      <c r="B182" s="97" t="s">
        <v>128</v>
      </c>
      <c r="C182" s="37" t="s">
        <v>100</v>
      </c>
      <c r="D182" s="51" t="s">
        <v>92</v>
      </c>
      <c r="E182" s="39" t="s">
        <v>109</v>
      </c>
      <c r="F182" s="40">
        <f>IF(E182="Oportuna",15,IF(E182="Inoportuna",0,""))</f>
        <v>15</v>
      </c>
      <c r="G182" s="574" t="s">
        <v>293</v>
      </c>
      <c r="H182" s="575"/>
      <c r="I182" s="575"/>
      <c r="J182" s="575"/>
      <c r="K182" s="575"/>
      <c r="L182" s="576"/>
    </row>
    <row r="183" spans="1:12" ht="68.25" customHeight="1" x14ac:dyDescent="0.25">
      <c r="B183" s="97" t="s">
        <v>129</v>
      </c>
      <c r="C183" s="37" t="s">
        <v>101</v>
      </c>
      <c r="D183" s="51" t="s">
        <v>93</v>
      </c>
      <c r="E183" s="41" t="s">
        <v>112</v>
      </c>
      <c r="F183" s="40">
        <f>IF(E183="Prevenir o detectar",15,IF(E183="No es control",0,""))</f>
        <v>0</v>
      </c>
      <c r="G183" s="574" t="s">
        <v>261</v>
      </c>
      <c r="H183" s="575"/>
      <c r="I183" s="575"/>
      <c r="J183" s="575"/>
      <c r="K183" s="575"/>
      <c r="L183" s="576"/>
    </row>
    <row r="184" spans="1:12" ht="30" customHeight="1" x14ac:dyDescent="0.25">
      <c r="B184" s="98" t="s">
        <v>131</v>
      </c>
      <c r="C184" s="37" t="s">
        <v>102</v>
      </c>
      <c r="D184" s="51" t="s">
        <v>94</v>
      </c>
      <c r="E184" s="39" t="s">
        <v>113</v>
      </c>
      <c r="F184" s="40">
        <f>IF(E184="Confiable",15,IF(E184="No confiable",0,""))</f>
        <v>15</v>
      </c>
      <c r="G184" s="534" t="s">
        <v>294</v>
      </c>
      <c r="H184" s="535"/>
      <c r="I184" s="535"/>
      <c r="J184" s="535"/>
      <c r="K184" s="535"/>
      <c r="L184" s="536"/>
    </row>
    <row r="185" spans="1:12" ht="39.6" x14ac:dyDescent="0.25">
      <c r="B185" s="98" t="s">
        <v>132</v>
      </c>
      <c r="C185" s="37" t="s">
        <v>103</v>
      </c>
      <c r="D185" s="51" t="s">
        <v>95</v>
      </c>
      <c r="E185" s="41" t="s">
        <v>115</v>
      </c>
      <c r="F185" s="40">
        <f>IF(E185="Se investigan y resuelven oportunamente",15,IF(E185="No se investigan y resuelven oportunamente",0,""))</f>
        <v>15</v>
      </c>
      <c r="G185" s="534" t="s">
        <v>262</v>
      </c>
      <c r="H185" s="535"/>
      <c r="I185" s="535"/>
      <c r="J185" s="535"/>
      <c r="K185" s="535"/>
      <c r="L185" s="536"/>
    </row>
    <row r="186" spans="1:12" ht="36.75" customHeight="1" thickBot="1" x14ac:dyDescent="0.3">
      <c r="B186" s="61" t="s">
        <v>130</v>
      </c>
      <c r="C186" s="96" t="s">
        <v>104</v>
      </c>
      <c r="D186" s="52" t="s">
        <v>96</v>
      </c>
      <c r="E186" s="42" t="s">
        <v>117</v>
      </c>
      <c r="F186" s="43">
        <f>IF(E186="Completa",10,IF(E186="Incompleta",5,IF(E186="No existe",0,"")))</f>
        <v>10</v>
      </c>
      <c r="G186" s="537" t="s">
        <v>263</v>
      </c>
      <c r="H186" s="538"/>
      <c r="I186" s="538"/>
      <c r="J186" s="538"/>
      <c r="K186" s="538"/>
      <c r="L186" s="539"/>
    </row>
    <row r="187" spans="1:12" ht="14.4" thickBot="1" x14ac:dyDescent="0.3">
      <c r="D187" s="38"/>
      <c r="G187" s="80"/>
      <c r="H187" s="80"/>
      <c r="I187" s="80"/>
      <c r="J187" s="80"/>
      <c r="K187" s="80"/>
      <c r="L187" s="80"/>
    </row>
    <row r="188" spans="1:12" x14ac:dyDescent="0.25">
      <c r="D188" s="48" t="s">
        <v>97</v>
      </c>
      <c r="E188" s="496">
        <f>IF(SUM(F180:F186)=0,"-",SUM(F180:F186))</f>
        <v>85</v>
      </c>
      <c r="F188" s="497"/>
      <c r="G188" s="81"/>
      <c r="H188" s="81"/>
      <c r="I188" s="81"/>
      <c r="J188" s="81"/>
      <c r="K188" s="81"/>
      <c r="L188" s="81"/>
    </row>
    <row r="189" spans="1:12" ht="14.4" thickBot="1" x14ac:dyDescent="0.3">
      <c r="D189" s="49" t="s">
        <v>123</v>
      </c>
      <c r="E189" s="499" t="str">
        <f>IF(E188&lt;=74,"Débil",IF(E188&lt;=89,"Moderado",IF(E188&lt;=100,"Fuerte","")))</f>
        <v>Moderado</v>
      </c>
      <c r="F189" s="500"/>
      <c r="G189" s="81"/>
      <c r="H189" s="81"/>
      <c r="I189" s="81"/>
      <c r="J189" s="81"/>
      <c r="K189" s="81"/>
      <c r="L189" s="81"/>
    </row>
    <row r="190" spans="1:12" ht="14.4" thickBot="1" x14ac:dyDescent="0.3"/>
    <row r="191" spans="1:12" ht="30" customHeight="1" thickBot="1" x14ac:dyDescent="0.3">
      <c r="A191" s="58" t="str">
        <f>+Matriz!E24</f>
        <v>AGFF-RC-001</v>
      </c>
      <c r="B191" s="577" t="str">
        <f>+Matriz!F24</f>
        <v>Posibilidad de recibir o solicitar cualquier dávida o beneficio a cambio de agilizar el trámite de una cuenta.</v>
      </c>
      <c r="C191" s="578"/>
      <c r="D191" s="578"/>
      <c r="E191" s="578"/>
      <c r="F191" s="578"/>
      <c r="G191" s="578"/>
      <c r="H191" s="578"/>
      <c r="I191" s="578"/>
      <c r="J191" s="578"/>
      <c r="K191" s="578"/>
      <c r="L191" s="579"/>
    </row>
    <row r="192" spans="1:12" ht="14.4" thickBot="1" x14ac:dyDescent="0.3"/>
    <row r="193" spans="1:12" ht="15.75" customHeight="1" x14ac:dyDescent="0.25">
      <c r="B193" s="552" t="s">
        <v>158</v>
      </c>
      <c r="C193" s="553"/>
      <c r="D193" s="553"/>
      <c r="E193" s="486" t="s">
        <v>124</v>
      </c>
      <c r="F193" s="487"/>
      <c r="G193" s="487"/>
      <c r="H193" s="487"/>
      <c r="I193" s="487"/>
      <c r="J193" s="487"/>
      <c r="K193" s="487"/>
      <c r="L193" s="488"/>
    </row>
    <row r="194" spans="1:12" ht="36.75" customHeight="1" thickBot="1" x14ac:dyDescent="0.3">
      <c r="B194" s="555"/>
      <c r="C194" s="556"/>
      <c r="D194" s="556"/>
      <c r="E194" s="562" t="str">
        <f>+Matriz!Q24</f>
        <v>Aplicar procedimiento: AGFF-PD-010 LIQUIDACIÓN ÓRDENES DE PAGO 
Puntos de control: 11, 12.</v>
      </c>
      <c r="F194" s="563"/>
      <c r="G194" s="563"/>
      <c r="H194" s="563"/>
      <c r="I194" s="563"/>
      <c r="J194" s="563"/>
      <c r="K194" s="563"/>
      <c r="L194" s="564"/>
    </row>
    <row r="195" spans="1:12" x14ac:dyDescent="0.25">
      <c r="B195" s="528" t="s">
        <v>125</v>
      </c>
      <c r="C195" s="530" t="s">
        <v>126</v>
      </c>
      <c r="D195" s="531"/>
      <c r="E195" s="492" t="s">
        <v>120</v>
      </c>
      <c r="F195" s="558"/>
      <c r="G195" s="565" t="s">
        <v>71</v>
      </c>
      <c r="H195" s="566"/>
      <c r="I195" s="566"/>
      <c r="J195" s="566"/>
      <c r="K195" s="566"/>
      <c r="L195" s="567"/>
    </row>
    <row r="196" spans="1:12" ht="15" thickBot="1" x14ac:dyDescent="0.3">
      <c r="B196" s="529"/>
      <c r="C196" s="532"/>
      <c r="D196" s="533"/>
      <c r="E196" s="56" t="s">
        <v>121</v>
      </c>
      <c r="F196" s="57" t="s">
        <v>122</v>
      </c>
      <c r="G196" s="568"/>
      <c r="H196" s="569"/>
      <c r="I196" s="569"/>
      <c r="J196" s="569"/>
      <c r="K196" s="569"/>
      <c r="L196" s="570"/>
    </row>
    <row r="197" spans="1:12" ht="49.5" customHeight="1" x14ac:dyDescent="0.25">
      <c r="B197" s="516" t="s">
        <v>127</v>
      </c>
      <c r="C197" s="95" t="s">
        <v>98</v>
      </c>
      <c r="D197" s="99" t="s">
        <v>87</v>
      </c>
      <c r="E197" s="44" t="s">
        <v>105</v>
      </c>
      <c r="F197" s="151">
        <f>IF(E197="Asignado",15,IF(E197="No asignado",0,""))</f>
        <v>15</v>
      </c>
      <c r="G197" s="580" t="s">
        <v>278</v>
      </c>
      <c r="H197" s="581"/>
      <c r="I197" s="581"/>
      <c r="J197" s="581"/>
      <c r="K197" s="581"/>
      <c r="L197" s="582"/>
    </row>
    <row r="198" spans="1:12" ht="30.75" customHeight="1" x14ac:dyDescent="0.25">
      <c r="B198" s="517"/>
      <c r="C198" s="37" t="s">
        <v>99</v>
      </c>
      <c r="D198" s="51" t="s">
        <v>91</v>
      </c>
      <c r="E198" s="39" t="s">
        <v>107</v>
      </c>
      <c r="F198" s="146">
        <f>IF(E198="Adecuado",15,IF(E198="Inadecuado",0,""))</f>
        <v>15</v>
      </c>
      <c r="G198" s="574" t="s">
        <v>279</v>
      </c>
      <c r="H198" s="575"/>
      <c r="I198" s="575"/>
      <c r="J198" s="575"/>
      <c r="K198" s="575"/>
      <c r="L198" s="576"/>
    </row>
    <row r="199" spans="1:12" ht="47.25" customHeight="1" x14ac:dyDescent="0.25">
      <c r="B199" s="97" t="s">
        <v>128</v>
      </c>
      <c r="C199" s="37" t="s">
        <v>100</v>
      </c>
      <c r="D199" s="51" t="s">
        <v>92</v>
      </c>
      <c r="E199" s="39" t="s">
        <v>109</v>
      </c>
      <c r="F199" s="146">
        <f>IF(E199="Oportuna",15,IF(E199="Inoportuna",0,""))</f>
        <v>15</v>
      </c>
      <c r="G199" s="574" t="s">
        <v>298</v>
      </c>
      <c r="H199" s="575"/>
      <c r="I199" s="575"/>
      <c r="J199" s="575"/>
      <c r="K199" s="575"/>
      <c r="L199" s="576"/>
    </row>
    <row r="200" spans="1:12" ht="42" customHeight="1" x14ac:dyDescent="0.25">
      <c r="B200" s="97" t="s">
        <v>129</v>
      </c>
      <c r="C200" s="37" t="s">
        <v>101</v>
      </c>
      <c r="D200" s="51" t="s">
        <v>93</v>
      </c>
      <c r="E200" s="41" t="s">
        <v>111</v>
      </c>
      <c r="F200" s="146">
        <f>IF(E200="Prevenir o detectar",15,IF(E200="No es control",0,""))</f>
        <v>15</v>
      </c>
      <c r="G200" s="574" t="s">
        <v>299</v>
      </c>
      <c r="H200" s="575"/>
      <c r="I200" s="575"/>
      <c r="J200" s="575"/>
      <c r="K200" s="575"/>
      <c r="L200" s="576"/>
    </row>
    <row r="201" spans="1:12" ht="45" customHeight="1" x14ac:dyDescent="0.25">
      <c r="B201" s="98" t="s">
        <v>131</v>
      </c>
      <c r="C201" s="37" t="s">
        <v>102</v>
      </c>
      <c r="D201" s="51" t="s">
        <v>94</v>
      </c>
      <c r="E201" s="39" t="s">
        <v>113</v>
      </c>
      <c r="F201" s="146">
        <f>IF(E201="Confiable",15,IF(E201="No confiable",0,""))</f>
        <v>15</v>
      </c>
      <c r="G201" s="574" t="s">
        <v>280</v>
      </c>
      <c r="H201" s="575"/>
      <c r="I201" s="575"/>
      <c r="J201" s="575"/>
      <c r="K201" s="575"/>
      <c r="L201" s="576"/>
    </row>
    <row r="202" spans="1:12" ht="45" customHeight="1" x14ac:dyDescent="0.25">
      <c r="B202" s="98" t="s">
        <v>132</v>
      </c>
      <c r="C202" s="37" t="s">
        <v>103</v>
      </c>
      <c r="D202" s="51" t="s">
        <v>95</v>
      </c>
      <c r="E202" s="41" t="s">
        <v>115</v>
      </c>
      <c r="F202" s="146">
        <f>IF(E202="Se investigan y resuelven oportunamente",15,IF(E202="No se investigan y resuelven oportunamente",0,""))</f>
        <v>15</v>
      </c>
      <c r="G202" s="574" t="s">
        <v>281</v>
      </c>
      <c r="H202" s="575"/>
      <c r="I202" s="575"/>
      <c r="J202" s="575"/>
      <c r="K202" s="575"/>
      <c r="L202" s="576"/>
    </row>
    <row r="203" spans="1:12" ht="36.75" customHeight="1" thickBot="1" x14ac:dyDescent="0.3">
      <c r="B203" s="61" t="s">
        <v>130</v>
      </c>
      <c r="C203" s="96" t="s">
        <v>104</v>
      </c>
      <c r="D203" s="52" t="s">
        <v>96</v>
      </c>
      <c r="E203" s="42" t="s">
        <v>117</v>
      </c>
      <c r="F203" s="149">
        <f>IF(E203="Completa",10,IF(E203="Incompleta",5,IF(E203="No existe",0,"")))</f>
        <v>10</v>
      </c>
      <c r="G203" s="537" t="s">
        <v>282</v>
      </c>
      <c r="H203" s="538"/>
      <c r="I203" s="538"/>
      <c r="J203" s="538"/>
      <c r="K203" s="538"/>
      <c r="L203" s="539"/>
    </row>
    <row r="204" spans="1:12" ht="14.4" thickBot="1" x14ac:dyDescent="0.3">
      <c r="D204" s="38"/>
      <c r="G204" s="80"/>
      <c r="H204" s="80"/>
      <c r="I204" s="80"/>
      <c r="J204" s="80"/>
      <c r="K204" s="80"/>
      <c r="L204" s="80"/>
    </row>
    <row r="205" spans="1:12" x14ac:dyDescent="0.25">
      <c r="D205" s="48" t="s">
        <v>97</v>
      </c>
      <c r="E205" s="496">
        <f>IF(SUM(F197:F203)=0,"-",SUM(F197:F203))</f>
        <v>100</v>
      </c>
      <c r="F205" s="497"/>
      <c r="G205" s="81"/>
      <c r="H205" s="81"/>
      <c r="I205" s="81"/>
      <c r="J205" s="81"/>
      <c r="K205" s="81"/>
      <c r="L205" s="81"/>
    </row>
    <row r="206" spans="1:12" ht="14.4" thickBot="1" x14ac:dyDescent="0.3">
      <c r="D206" s="49" t="s">
        <v>123</v>
      </c>
      <c r="E206" s="499" t="str">
        <f>IF(E205&lt;=74,"Débil",IF(E205&lt;=89,"Moderado",IF(E205&lt;=100,"Fuerte","")))</f>
        <v>Fuerte</v>
      </c>
      <c r="F206" s="500"/>
      <c r="G206" s="81"/>
      <c r="H206" s="81"/>
      <c r="I206" s="81"/>
      <c r="J206" s="81"/>
      <c r="K206" s="81"/>
      <c r="L206" s="81"/>
    </row>
    <row r="207" spans="1:12" ht="14.4" thickBot="1" x14ac:dyDescent="0.3"/>
    <row r="208" spans="1:12" ht="30" customHeight="1" thickBot="1" x14ac:dyDescent="0.3">
      <c r="A208" s="58" t="str">
        <f>+Matriz!E25</f>
        <v>AGFF-RC-002</v>
      </c>
      <c r="B208" s="577" t="str">
        <f>+Matriz!F25</f>
        <v>Registrar operaciones no ciertas con el fin de beneficiar a un tercero.</v>
      </c>
      <c r="C208" s="578"/>
      <c r="D208" s="578"/>
      <c r="E208" s="578"/>
      <c r="F208" s="578"/>
      <c r="G208" s="578"/>
      <c r="H208" s="578"/>
      <c r="I208" s="578"/>
      <c r="J208" s="578"/>
      <c r="K208" s="578"/>
      <c r="L208" s="579"/>
    </row>
    <row r="209" spans="2:12" ht="14.4" thickBot="1" x14ac:dyDescent="0.3"/>
    <row r="210" spans="2:12" ht="15.75" customHeight="1" x14ac:dyDescent="0.25">
      <c r="B210" s="552" t="s">
        <v>158</v>
      </c>
      <c r="C210" s="553"/>
      <c r="D210" s="553"/>
      <c r="E210" s="486" t="s">
        <v>124</v>
      </c>
      <c r="F210" s="487"/>
      <c r="G210" s="487"/>
      <c r="H210" s="487"/>
      <c r="I210" s="487"/>
      <c r="J210" s="487"/>
      <c r="K210" s="487"/>
      <c r="L210" s="488"/>
    </row>
    <row r="211" spans="2:12" ht="69.75" customHeight="1" thickBot="1" x14ac:dyDescent="0.3">
      <c r="B211" s="555"/>
      <c r="C211" s="556"/>
      <c r="D211" s="556"/>
      <c r="E211" s="562" t="str">
        <f>+Matriz!Q25</f>
        <v xml:space="preserve">1. Aplicar procedimiento: AGFF-PD-010 LIQUIDACIÓN ÓRDENES DE PAGO 
Puntos de control: 1, 2, 4,5 8,9, 
2. Política Financiera </v>
      </c>
      <c r="F211" s="563"/>
      <c r="G211" s="563"/>
      <c r="H211" s="563"/>
      <c r="I211" s="563"/>
      <c r="J211" s="563"/>
      <c r="K211" s="563"/>
      <c r="L211" s="564"/>
    </row>
    <row r="212" spans="2:12" x14ac:dyDescent="0.25">
      <c r="B212" s="528" t="s">
        <v>125</v>
      </c>
      <c r="C212" s="530" t="s">
        <v>126</v>
      </c>
      <c r="D212" s="531"/>
      <c r="E212" s="492" t="s">
        <v>120</v>
      </c>
      <c r="F212" s="558"/>
      <c r="G212" s="565" t="s">
        <v>71</v>
      </c>
      <c r="H212" s="566"/>
      <c r="I212" s="566"/>
      <c r="J212" s="566"/>
      <c r="K212" s="566"/>
      <c r="L212" s="567"/>
    </row>
    <row r="213" spans="2:12" ht="15" thickBot="1" x14ac:dyDescent="0.3">
      <c r="B213" s="529"/>
      <c r="C213" s="532"/>
      <c r="D213" s="533"/>
      <c r="E213" s="56" t="s">
        <v>121</v>
      </c>
      <c r="F213" s="57" t="s">
        <v>122</v>
      </c>
      <c r="G213" s="568"/>
      <c r="H213" s="569"/>
      <c r="I213" s="569"/>
      <c r="J213" s="569"/>
      <c r="K213" s="569"/>
      <c r="L213" s="570"/>
    </row>
    <row r="214" spans="2:12" ht="49.5" customHeight="1" x14ac:dyDescent="0.25">
      <c r="B214" s="516" t="s">
        <v>127</v>
      </c>
      <c r="C214" s="95" t="s">
        <v>98</v>
      </c>
      <c r="D214" s="99" t="s">
        <v>87</v>
      </c>
      <c r="E214" s="150" t="s">
        <v>105</v>
      </c>
      <c r="F214" s="151">
        <f>IF(E214="Asignado",15,IF(E214="No asignado",0,""))</f>
        <v>15</v>
      </c>
      <c r="G214" s="571" t="s">
        <v>278</v>
      </c>
      <c r="H214" s="572"/>
      <c r="I214" s="572"/>
      <c r="J214" s="572"/>
      <c r="K214" s="572"/>
      <c r="L214" s="573"/>
    </row>
    <row r="215" spans="2:12" ht="36" customHeight="1" x14ac:dyDescent="0.25">
      <c r="B215" s="517"/>
      <c r="C215" s="37" t="s">
        <v>99</v>
      </c>
      <c r="D215" s="51" t="s">
        <v>91</v>
      </c>
      <c r="E215" s="145" t="s">
        <v>107</v>
      </c>
      <c r="F215" s="146">
        <f>IF(E215="Adecuado",15,IF(E215="Inadecuado",0,""))</f>
        <v>15</v>
      </c>
      <c r="G215" s="574" t="s">
        <v>279</v>
      </c>
      <c r="H215" s="575"/>
      <c r="I215" s="575"/>
      <c r="J215" s="575"/>
      <c r="K215" s="575"/>
      <c r="L215" s="576"/>
    </row>
    <row r="216" spans="2:12" ht="53.25" customHeight="1" x14ac:dyDescent="0.25">
      <c r="B216" s="97" t="s">
        <v>128</v>
      </c>
      <c r="C216" s="37" t="s">
        <v>100</v>
      </c>
      <c r="D216" s="51" t="s">
        <v>92</v>
      </c>
      <c r="E216" s="145" t="s">
        <v>109</v>
      </c>
      <c r="F216" s="146">
        <f>IF(E216="Oportuna",15,IF(E216="Inoportuna",0,""))</f>
        <v>15</v>
      </c>
      <c r="G216" s="574" t="s">
        <v>298</v>
      </c>
      <c r="H216" s="575"/>
      <c r="I216" s="575"/>
      <c r="J216" s="575"/>
      <c r="K216" s="575"/>
      <c r="L216" s="576"/>
    </row>
    <row r="217" spans="2:12" ht="49.5" customHeight="1" x14ac:dyDescent="0.25">
      <c r="B217" s="97" t="s">
        <v>129</v>
      </c>
      <c r="C217" s="37" t="s">
        <v>101</v>
      </c>
      <c r="D217" s="51" t="s">
        <v>93</v>
      </c>
      <c r="E217" s="147" t="s">
        <v>111</v>
      </c>
      <c r="F217" s="146">
        <f>IF(E217="Prevenir o detectar",15,IF(E217="No es control",0,""))</f>
        <v>15</v>
      </c>
      <c r="G217" s="574" t="s">
        <v>299</v>
      </c>
      <c r="H217" s="575"/>
      <c r="I217" s="575"/>
      <c r="J217" s="575"/>
      <c r="K217" s="575"/>
      <c r="L217" s="576"/>
    </row>
    <row r="218" spans="2:12" ht="45" customHeight="1" x14ac:dyDescent="0.25">
      <c r="B218" s="98" t="s">
        <v>131</v>
      </c>
      <c r="C218" s="37" t="s">
        <v>102</v>
      </c>
      <c r="D218" s="51" t="s">
        <v>94</v>
      </c>
      <c r="E218" s="145" t="s">
        <v>113</v>
      </c>
      <c r="F218" s="146">
        <f>IF(E218="Confiable",15,IF(E218="No confiable",0,""))</f>
        <v>15</v>
      </c>
      <c r="G218" s="534" t="s">
        <v>280</v>
      </c>
      <c r="H218" s="535"/>
      <c r="I218" s="535"/>
      <c r="J218" s="535"/>
      <c r="K218" s="535"/>
      <c r="L218" s="536"/>
    </row>
    <row r="219" spans="2:12" ht="45" customHeight="1" x14ac:dyDescent="0.25">
      <c r="B219" s="98" t="s">
        <v>132</v>
      </c>
      <c r="C219" s="37" t="s">
        <v>103</v>
      </c>
      <c r="D219" s="51" t="s">
        <v>95</v>
      </c>
      <c r="E219" s="147" t="s">
        <v>115</v>
      </c>
      <c r="F219" s="146">
        <f>IF(E219="Se investigan y resuelven oportunamente",15,IF(E219="No se investigan y resuelven oportunamente",0,""))</f>
        <v>15</v>
      </c>
      <c r="G219" s="534" t="s">
        <v>281</v>
      </c>
      <c r="H219" s="535"/>
      <c r="I219" s="535"/>
      <c r="J219" s="535"/>
      <c r="K219" s="535"/>
      <c r="L219" s="536"/>
    </row>
    <row r="220" spans="2:12" ht="36.75" customHeight="1" thickBot="1" x14ac:dyDescent="0.3">
      <c r="B220" s="61" t="s">
        <v>130</v>
      </c>
      <c r="C220" s="96" t="s">
        <v>104</v>
      </c>
      <c r="D220" s="52" t="s">
        <v>96</v>
      </c>
      <c r="E220" s="148" t="s">
        <v>117</v>
      </c>
      <c r="F220" s="149">
        <f>IF(E220="Completa",10,IF(E220="Incompleta",5,IF(E220="No existe",0,"")))</f>
        <v>10</v>
      </c>
      <c r="G220" s="537" t="s">
        <v>282</v>
      </c>
      <c r="H220" s="538"/>
      <c r="I220" s="538"/>
      <c r="J220" s="538"/>
      <c r="K220" s="538"/>
      <c r="L220" s="539"/>
    </row>
    <row r="221" spans="2:12" ht="14.4" thickBot="1" x14ac:dyDescent="0.3">
      <c r="D221" s="38"/>
      <c r="G221" s="80"/>
      <c r="H221" s="80"/>
      <c r="I221" s="80"/>
      <c r="J221" s="80"/>
      <c r="K221" s="80"/>
      <c r="L221" s="80"/>
    </row>
    <row r="222" spans="2:12" x14ac:dyDescent="0.25">
      <c r="D222" s="48" t="s">
        <v>97</v>
      </c>
      <c r="E222" s="496">
        <f>IF(SUM(F214:F220)=0,"-",SUM(F214:F220))</f>
        <v>100</v>
      </c>
      <c r="F222" s="497"/>
      <c r="G222" s="81"/>
      <c r="H222" s="81"/>
      <c r="I222" s="81"/>
      <c r="J222" s="81"/>
      <c r="K222" s="81"/>
      <c r="L222" s="81"/>
    </row>
    <row r="223" spans="2:12" ht="14.4" thickBot="1" x14ac:dyDescent="0.3">
      <c r="D223" s="49" t="s">
        <v>123</v>
      </c>
      <c r="E223" s="499" t="str">
        <f>IF(E222&lt;=74,"Débil",IF(E222&lt;=89,"Moderado",IF(E222&lt;=100,"Fuerte","")))</f>
        <v>Fuerte</v>
      </c>
      <c r="F223" s="500"/>
      <c r="G223" s="81"/>
      <c r="H223" s="81"/>
      <c r="I223" s="81"/>
      <c r="J223" s="81"/>
      <c r="K223" s="81"/>
      <c r="L223" s="81"/>
    </row>
    <row r="224" spans="2:12" ht="14.4" thickBot="1" x14ac:dyDescent="0.3"/>
    <row r="225" spans="1:12" ht="30" customHeight="1" thickBot="1" x14ac:dyDescent="0.3">
      <c r="A225" s="58" t="str">
        <f>+Matriz!E26</f>
        <v>AAUT-RC-001</v>
      </c>
      <c r="B225" s="549" t="str">
        <f>+Matriz!F26</f>
        <v>Facilitar copias de material audiovisual sin el debido procedimiento a cambio de beneficios económicos personales dados por parte de terceros</v>
      </c>
      <c r="C225" s="550"/>
      <c r="D225" s="550"/>
      <c r="E225" s="550"/>
      <c r="F225" s="550"/>
      <c r="G225" s="550"/>
      <c r="H225" s="550"/>
      <c r="I225" s="550"/>
      <c r="J225" s="550"/>
      <c r="K225" s="550"/>
      <c r="L225" s="551"/>
    </row>
    <row r="226" spans="1:12" ht="10.5" customHeight="1" thickBot="1" x14ac:dyDescent="0.3"/>
    <row r="227" spans="1:12" ht="16.5" customHeight="1" x14ac:dyDescent="0.25">
      <c r="B227" s="552" t="s">
        <v>158</v>
      </c>
      <c r="C227" s="553"/>
      <c r="D227" s="553"/>
      <c r="E227" s="486" t="s">
        <v>124</v>
      </c>
      <c r="F227" s="487"/>
      <c r="G227" s="487"/>
      <c r="H227" s="487"/>
      <c r="I227" s="487"/>
      <c r="J227" s="487"/>
      <c r="K227" s="487"/>
      <c r="L227" s="488"/>
    </row>
    <row r="228" spans="1:12" ht="54.75" customHeight="1" thickBot="1" x14ac:dyDescent="0.3">
      <c r="B228" s="555"/>
      <c r="C228" s="556"/>
      <c r="D228" s="556"/>
      <c r="E228" s="562" t="str">
        <f>+Matriz!Q26</f>
        <v>Ejecutar procedimiento: AAUT-PD-001 ATENCIÓN Y RESPUESTA A REQUERIMIENTOS DE LA CIUDADANÍA - Punto de Control actividad 3</v>
      </c>
      <c r="F228" s="563"/>
      <c r="G228" s="563"/>
      <c r="H228" s="563"/>
      <c r="I228" s="563"/>
      <c r="J228" s="563"/>
      <c r="K228" s="563"/>
      <c r="L228" s="564"/>
    </row>
    <row r="229" spans="1:12" x14ac:dyDescent="0.25">
      <c r="B229" s="528" t="s">
        <v>125</v>
      </c>
      <c r="C229" s="530" t="s">
        <v>126</v>
      </c>
      <c r="D229" s="531"/>
      <c r="E229" s="492" t="s">
        <v>120</v>
      </c>
      <c r="F229" s="558"/>
      <c r="G229" s="565" t="s">
        <v>71</v>
      </c>
      <c r="H229" s="566"/>
      <c r="I229" s="566"/>
      <c r="J229" s="566"/>
      <c r="K229" s="566"/>
      <c r="L229" s="567"/>
    </row>
    <row r="230" spans="1:12" ht="15" thickBot="1" x14ac:dyDescent="0.3">
      <c r="B230" s="529"/>
      <c r="C230" s="532"/>
      <c r="D230" s="533"/>
      <c r="E230" s="56" t="s">
        <v>121</v>
      </c>
      <c r="F230" s="57" t="s">
        <v>122</v>
      </c>
      <c r="G230" s="568"/>
      <c r="H230" s="569"/>
      <c r="I230" s="569"/>
      <c r="J230" s="569"/>
      <c r="K230" s="569"/>
      <c r="L230" s="570"/>
    </row>
    <row r="231" spans="1:12" ht="30" customHeight="1" x14ac:dyDescent="0.25">
      <c r="B231" s="516" t="s">
        <v>127</v>
      </c>
      <c r="C231" s="75" t="s">
        <v>98</v>
      </c>
      <c r="D231" s="50" t="s">
        <v>87</v>
      </c>
      <c r="E231" s="44" t="s">
        <v>105</v>
      </c>
      <c r="F231" s="151">
        <f>IF(E231="Asignado",15,IF(E231="No asignado",0,""))</f>
        <v>15</v>
      </c>
      <c r="G231" s="540" t="s">
        <v>353</v>
      </c>
      <c r="H231" s="541"/>
      <c r="I231" s="541"/>
      <c r="J231" s="541"/>
      <c r="K231" s="541"/>
      <c r="L231" s="542"/>
    </row>
    <row r="232" spans="1:12" ht="30" customHeight="1" x14ac:dyDescent="0.25">
      <c r="B232" s="517"/>
      <c r="C232" s="37" t="s">
        <v>99</v>
      </c>
      <c r="D232" s="51" t="s">
        <v>91</v>
      </c>
      <c r="E232" s="39" t="s">
        <v>107</v>
      </c>
      <c r="F232" s="146">
        <f>IF(E232="Adecuado",15,IF(E232="Inadecuado",0,""))</f>
        <v>15</v>
      </c>
      <c r="G232" s="543"/>
      <c r="H232" s="544"/>
      <c r="I232" s="544"/>
      <c r="J232" s="544"/>
      <c r="K232" s="544"/>
      <c r="L232" s="545"/>
    </row>
    <row r="233" spans="1:12" ht="30" customHeight="1" x14ac:dyDescent="0.25">
      <c r="B233" s="74" t="s">
        <v>128</v>
      </c>
      <c r="C233" s="37" t="s">
        <v>100</v>
      </c>
      <c r="D233" s="51" t="s">
        <v>92</v>
      </c>
      <c r="E233" s="39" t="s">
        <v>109</v>
      </c>
      <c r="F233" s="146">
        <f>IF(E233="Oportuna",15,IF(E233="Inoportuna",0,""))</f>
        <v>15</v>
      </c>
      <c r="G233" s="543" t="s">
        <v>354</v>
      </c>
      <c r="H233" s="544"/>
      <c r="I233" s="544"/>
      <c r="J233" s="544"/>
      <c r="K233" s="544"/>
      <c r="L233" s="545"/>
    </row>
    <row r="234" spans="1:12" ht="45" customHeight="1" x14ac:dyDescent="0.25">
      <c r="B234" s="74" t="s">
        <v>129</v>
      </c>
      <c r="C234" s="37" t="s">
        <v>101</v>
      </c>
      <c r="D234" s="51" t="s">
        <v>93</v>
      </c>
      <c r="E234" s="41" t="s">
        <v>111</v>
      </c>
      <c r="F234" s="146">
        <f>IF(E234="Prevenir o detectar",15,IF(E234="No es control",0,""))</f>
        <v>15</v>
      </c>
      <c r="G234" s="543" t="s">
        <v>232</v>
      </c>
      <c r="H234" s="544"/>
      <c r="I234" s="544"/>
      <c r="J234" s="544"/>
      <c r="K234" s="544"/>
      <c r="L234" s="545"/>
    </row>
    <row r="235" spans="1:12" ht="30" customHeight="1" x14ac:dyDescent="0.25">
      <c r="B235" s="60" t="s">
        <v>131</v>
      </c>
      <c r="C235" s="37" t="s">
        <v>102</v>
      </c>
      <c r="D235" s="51" t="s">
        <v>94</v>
      </c>
      <c r="E235" s="39" t="s">
        <v>113</v>
      </c>
      <c r="F235" s="146">
        <f>IF(E235="Confiable",15,IF(E235="No confiable",0,""))</f>
        <v>15</v>
      </c>
      <c r="G235" s="546" t="s">
        <v>233</v>
      </c>
      <c r="H235" s="547"/>
      <c r="I235" s="547"/>
      <c r="J235" s="547"/>
      <c r="K235" s="547"/>
      <c r="L235" s="548"/>
    </row>
    <row r="236" spans="1:12" ht="45" customHeight="1" x14ac:dyDescent="0.25">
      <c r="B236" s="60" t="s">
        <v>132</v>
      </c>
      <c r="C236" s="37" t="s">
        <v>103</v>
      </c>
      <c r="D236" s="51" t="s">
        <v>95</v>
      </c>
      <c r="E236" s="41" t="s">
        <v>116</v>
      </c>
      <c r="F236" s="146">
        <f>IF(E236="Se investigan y resuelven oportunamente",15,IF(E236="No se investigan y resuelven oportunamente",0,""))</f>
        <v>0</v>
      </c>
      <c r="G236" s="543" t="s">
        <v>234</v>
      </c>
      <c r="H236" s="544"/>
      <c r="I236" s="544"/>
      <c r="J236" s="544"/>
      <c r="K236" s="544"/>
      <c r="L236" s="545"/>
    </row>
    <row r="237" spans="1:12" ht="30" customHeight="1" thickBot="1" x14ac:dyDescent="0.3">
      <c r="B237" s="61" t="s">
        <v>130</v>
      </c>
      <c r="C237" s="76" t="s">
        <v>104</v>
      </c>
      <c r="D237" s="52" t="s">
        <v>96</v>
      </c>
      <c r="E237" s="42" t="s">
        <v>117</v>
      </c>
      <c r="F237" s="149">
        <f>IF(E237="Completa",10,IF(E237="Incompleta",5,IF(E237="No existe",0,"")))</f>
        <v>10</v>
      </c>
      <c r="G237" s="559" t="s">
        <v>355</v>
      </c>
      <c r="H237" s="560"/>
      <c r="I237" s="560"/>
      <c r="J237" s="560"/>
      <c r="K237" s="560"/>
      <c r="L237" s="561"/>
    </row>
    <row r="238" spans="1:12" ht="7.5" customHeight="1" thickBot="1" x14ac:dyDescent="0.3">
      <c r="D238" s="38"/>
      <c r="G238" s="80"/>
      <c r="H238" s="80"/>
      <c r="I238" s="80"/>
      <c r="J238" s="80"/>
      <c r="K238" s="80"/>
      <c r="L238" s="80"/>
    </row>
    <row r="239" spans="1:12" x14ac:dyDescent="0.25">
      <c r="D239" s="48" t="s">
        <v>97</v>
      </c>
      <c r="E239" s="496">
        <f>IF(SUM(F231:F237)=0,"-",SUM(F231:F237))</f>
        <v>85</v>
      </c>
      <c r="F239" s="497"/>
      <c r="G239" s="81"/>
      <c r="H239" s="81"/>
      <c r="I239" s="81"/>
      <c r="J239" s="81"/>
      <c r="K239" s="81"/>
      <c r="L239" s="81"/>
    </row>
    <row r="240" spans="1:12" ht="14.4" thickBot="1" x14ac:dyDescent="0.3">
      <c r="D240" s="49" t="s">
        <v>123</v>
      </c>
      <c r="E240" s="499" t="str">
        <f>IF(E239&lt;=74,"Débil",IF(E239&lt;=89,"Moderado",IF(E239&lt;=100,"Fuerte","")))</f>
        <v>Moderado</v>
      </c>
      <c r="F240" s="500"/>
      <c r="G240" s="81"/>
      <c r="H240" s="81"/>
      <c r="I240" s="81"/>
      <c r="J240" s="81"/>
      <c r="K240" s="81"/>
      <c r="L240" s="81"/>
    </row>
    <row r="242" spans="1:34" ht="14.4" thickBot="1" x14ac:dyDescent="0.3"/>
    <row r="243" spans="1:34" ht="33" customHeight="1" thickBot="1" x14ac:dyDescent="0.3">
      <c r="A243" s="58" t="str">
        <f>Matriz!E27</f>
        <v>CCSE-RC-001</v>
      </c>
      <c r="B243" s="549" t="str">
        <f>Matriz!F27</f>
        <v>Posibilidad de recibir y/o solicitar dádivas o beneficios a nombre propio o de terceros, omitiendo observaciones detectadas, en los informes de resultados o usando inadecuadamente la información a la que se tiene acceso.</v>
      </c>
      <c r="C243" s="550"/>
      <c r="D243" s="550"/>
      <c r="E243" s="550"/>
      <c r="F243" s="550"/>
      <c r="G243" s="550"/>
      <c r="H243" s="550"/>
      <c r="I243" s="550"/>
      <c r="J243" s="550"/>
      <c r="K243" s="550"/>
      <c r="L243" s="551"/>
      <c r="M243" s="130"/>
    </row>
    <row r="244" spans="1:34" ht="10.5" customHeight="1" thickBot="1" x14ac:dyDescent="0.3"/>
    <row r="245" spans="1:34" ht="16.5" customHeight="1" thickBot="1" x14ac:dyDescent="0.3">
      <c r="B245" s="552" t="s">
        <v>158</v>
      </c>
      <c r="C245" s="553"/>
      <c r="D245" s="554"/>
      <c r="E245" s="510" t="s">
        <v>124</v>
      </c>
      <c r="F245" s="511"/>
      <c r="G245" s="511"/>
      <c r="H245" s="511"/>
      <c r="I245" s="511"/>
      <c r="J245" s="511"/>
      <c r="K245" s="521" t="s">
        <v>249</v>
      </c>
      <c r="L245" s="522"/>
      <c r="M245" s="522"/>
      <c r="N245" s="522"/>
      <c r="O245" s="522"/>
      <c r="P245" s="522"/>
      <c r="Q245" s="522"/>
      <c r="R245" s="523"/>
      <c r="S245" s="521" t="s">
        <v>265</v>
      </c>
      <c r="T245" s="522"/>
      <c r="U245" s="522"/>
      <c r="V245" s="522"/>
      <c r="W245" s="522"/>
      <c r="X245" s="522"/>
      <c r="Y245" s="522"/>
      <c r="Z245" s="523"/>
      <c r="AA245" s="510" t="s">
        <v>266</v>
      </c>
      <c r="AB245" s="511"/>
      <c r="AC245" s="511"/>
      <c r="AD245" s="511"/>
      <c r="AE245" s="511"/>
      <c r="AF245" s="511"/>
      <c r="AG245" s="511"/>
      <c r="AH245" s="512"/>
    </row>
    <row r="246" spans="1:34" ht="65.25" customHeight="1" thickBot="1" x14ac:dyDescent="0.3">
      <c r="B246" s="555"/>
      <c r="C246" s="556"/>
      <c r="D246" s="557"/>
      <c r="E246" s="513" t="str">
        <f>Matriz!Q27</f>
        <v xml:space="preserve">El Jefe de la Oficina de Control Interno verifica que los profesionales de la OCI ejecuten las actividades determinadas en los procedimientos CCSE-PD-002 Auditorías de gestión y CCSE-PD-003 Seguimientos, a través de la revisión de los informes de resultados generados en el ejercicio de auditoría y/o seguimiento, de manera que estos cumplan con los términos establecidos en el CCSE-MN-001 Manual de Auditoría Interna y CCSE-PO-003 Estatuto de Auditoría Interna previo a la comunicación a las partes interesadas. </v>
      </c>
      <c r="F246" s="524"/>
      <c r="G246" s="524"/>
      <c r="H246" s="524"/>
      <c r="I246" s="524"/>
      <c r="J246" s="524"/>
      <c r="K246" s="525" t="str">
        <f>Matriz!Q28</f>
        <v>El Comité Institucional de Coordinación de Control Interno supervisa las responsabilidades establecidas en el CCSE-PO-003 Estatuto de auditoría mediante la presentación periódica de su cumplimiento por parte del Jefe de la Oficina de Control Interno, así como de los resultados de las evaluación(es) y/o seguimiento(s) efectuados.</v>
      </c>
      <c r="L246" s="526"/>
      <c r="M246" s="526"/>
      <c r="N246" s="526"/>
      <c r="O246" s="526"/>
      <c r="P246" s="526"/>
      <c r="Q246" s="526"/>
      <c r="R246" s="527"/>
      <c r="S246" s="525" t="str">
        <f>Matriz!Q29</f>
        <v>Los profesionales de la Oficina de Control Interno diligencian y firman el formato "COMPROMISO ÉTICO DEL AUDITOR INTERNO CANAL CAPITAL" de conformidad con lo requerido en el CCSE-PO-004 Código de ética para auditores internos y el Jefe de la Oficina de Control Interno verifica que se diligencien y los remite al expediente contractual.</v>
      </c>
      <c r="T246" s="526"/>
      <c r="U246" s="526"/>
      <c r="V246" s="526"/>
      <c r="W246" s="526"/>
      <c r="X246" s="526"/>
      <c r="Y246" s="526"/>
      <c r="Z246" s="527"/>
      <c r="AA246" s="513" t="str">
        <f>Matriz!Q30</f>
        <v>Los profesionales de la Oficina de Control Interno suscriben sus contratos de prestación de servicios, incluida la cláusula de confidencialidad y uso de la información.</v>
      </c>
      <c r="AB246" s="514"/>
      <c r="AC246" s="514"/>
      <c r="AD246" s="514"/>
      <c r="AE246" s="514"/>
      <c r="AF246" s="514"/>
      <c r="AG246" s="514"/>
      <c r="AH246" s="515"/>
    </row>
    <row r="247" spans="1:34" x14ac:dyDescent="0.25">
      <c r="B247" s="528" t="s">
        <v>125</v>
      </c>
      <c r="C247" s="530" t="s">
        <v>126</v>
      </c>
      <c r="D247" s="531"/>
      <c r="E247" s="476" t="s">
        <v>120</v>
      </c>
      <c r="F247" s="477"/>
      <c r="G247" s="478" t="s">
        <v>71</v>
      </c>
      <c r="H247" s="479"/>
      <c r="I247" s="479"/>
      <c r="J247" s="480"/>
      <c r="K247" s="484" t="s">
        <v>120</v>
      </c>
      <c r="L247" s="485"/>
      <c r="M247" s="486" t="s">
        <v>71</v>
      </c>
      <c r="N247" s="487"/>
      <c r="O247" s="487"/>
      <c r="P247" s="487"/>
      <c r="Q247" s="487"/>
      <c r="R247" s="488"/>
      <c r="S247" s="492" t="s">
        <v>120</v>
      </c>
      <c r="T247" s="485"/>
      <c r="U247" s="486" t="s">
        <v>71</v>
      </c>
      <c r="V247" s="487"/>
      <c r="W247" s="487"/>
      <c r="X247" s="487"/>
      <c r="Y247" s="487"/>
      <c r="Z247" s="488"/>
      <c r="AA247" s="476" t="s">
        <v>120</v>
      </c>
      <c r="AB247" s="477"/>
      <c r="AC247" s="478" t="s">
        <v>71</v>
      </c>
      <c r="AD247" s="479"/>
      <c r="AE247" s="479"/>
      <c r="AF247" s="479"/>
      <c r="AG247" s="479"/>
      <c r="AH247" s="480"/>
    </row>
    <row r="248" spans="1:34" ht="15.75" customHeight="1" thickBot="1" x14ac:dyDescent="0.3">
      <c r="B248" s="529"/>
      <c r="C248" s="532"/>
      <c r="D248" s="533"/>
      <c r="E248" s="152" t="s">
        <v>121</v>
      </c>
      <c r="F248" s="116" t="s">
        <v>122</v>
      </c>
      <c r="G248" s="481"/>
      <c r="H248" s="482"/>
      <c r="I248" s="482"/>
      <c r="J248" s="483"/>
      <c r="K248" s="115" t="s">
        <v>121</v>
      </c>
      <c r="L248" s="116" t="s">
        <v>122</v>
      </c>
      <c r="M248" s="489"/>
      <c r="N248" s="490"/>
      <c r="O248" s="490"/>
      <c r="P248" s="490"/>
      <c r="Q248" s="490"/>
      <c r="R248" s="491"/>
      <c r="S248" s="152" t="s">
        <v>121</v>
      </c>
      <c r="T248" s="116" t="s">
        <v>122</v>
      </c>
      <c r="U248" s="489"/>
      <c r="V248" s="490"/>
      <c r="W248" s="490"/>
      <c r="X248" s="490"/>
      <c r="Y248" s="490"/>
      <c r="Z248" s="491"/>
      <c r="AA248" s="152" t="s">
        <v>121</v>
      </c>
      <c r="AB248" s="116" t="s">
        <v>122</v>
      </c>
      <c r="AC248" s="481"/>
      <c r="AD248" s="482"/>
      <c r="AE248" s="482"/>
      <c r="AF248" s="482"/>
      <c r="AG248" s="482"/>
      <c r="AH248" s="483"/>
    </row>
    <row r="249" spans="1:34" ht="30" customHeight="1" x14ac:dyDescent="0.25">
      <c r="B249" s="516" t="s">
        <v>127</v>
      </c>
      <c r="C249" s="166" t="s">
        <v>98</v>
      </c>
      <c r="D249" s="103" t="s">
        <v>87</v>
      </c>
      <c r="E249" s="150" t="s">
        <v>105</v>
      </c>
      <c r="F249" s="85">
        <f>IF(E249="Asignado",15,IF(E249="No asignado",0,""))</f>
        <v>15</v>
      </c>
      <c r="G249" s="518" t="s">
        <v>357</v>
      </c>
      <c r="H249" s="519"/>
      <c r="I249" s="519"/>
      <c r="J249" s="520"/>
      <c r="K249" s="86" t="s">
        <v>105</v>
      </c>
      <c r="L249" s="85">
        <f t="shared" ref="L249" si="36">IF(K249="Asignado",15,IF(K249="No asignado",0,""))</f>
        <v>15</v>
      </c>
      <c r="M249" s="518" t="s">
        <v>511</v>
      </c>
      <c r="N249" s="519"/>
      <c r="O249" s="519"/>
      <c r="P249" s="519"/>
      <c r="Q249" s="519"/>
      <c r="R249" s="520"/>
      <c r="S249" s="150" t="s">
        <v>105</v>
      </c>
      <c r="T249" s="85">
        <f t="shared" ref="T249" si="37">IF(S249="Asignado",15,IF(S249="No asignado",0,""))</f>
        <v>15</v>
      </c>
      <c r="U249" s="518" t="s">
        <v>512</v>
      </c>
      <c r="V249" s="519"/>
      <c r="W249" s="519"/>
      <c r="X249" s="519"/>
      <c r="Y249" s="519"/>
      <c r="Z249" s="520"/>
      <c r="AA249" s="150" t="s">
        <v>105</v>
      </c>
      <c r="AB249" s="85">
        <f>IF(AA249="Asignado",15,IF(AA249="No asignado",0,""))</f>
        <v>15</v>
      </c>
      <c r="AC249" s="507" t="s">
        <v>397</v>
      </c>
      <c r="AD249" s="508"/>
      <c r="AE249" s="508"/>
      <c r="AF249" s="508"/>
      <c r="AG249" s="508"/>
      <c r="AH249" s="509"/>
    </row>
    <row r="250" spans="1:34" ht="30" customHeight="1" x14ac:dyDescent="0.25">
      <c r="B250" s="517"/>
      <c r="C250" s="37" t="s">
        <v>99</v>
      </c>
      <c r="D250" s="51" t="s">
        <v>91</v>
      </c>
      <c r="E250" s="145" t="s">
        <v>107</v>
      </c>
      <c r="F250" s="87">
        <f>IF(E250="Adecuado",15,IF(E250="Inadecuado",0,""))</f>
        <v>15</v>
      </c>
      <c r="G250" s="473" t="s">
        <v>358</v>
      </c>
      <c r="H250" s="474"/>
      <c r="I250" s="474"/>
      <c r="J250" s="475"/>
      <c r="K250" s="88" t="s">
        <v>107</v>
      </c>
      <c r="L250" s="87">
        <f t="shared" ref="L250" si="38">IF(K250="Adecuado",15,IF(K250="Inadecuado",0,""))</f>
        <v>15</v>
      </c>
      <c r="M250" s="473" t="s">
        <v>513</v>
      </c>
      <c r="N250" s="474"/>
      <c r="O250" s="474"/>
      <c r="P250" s="474"/>
      <c r="Q250" s="474"/>
      <c r="R250" s="475"/>
      <c r="S250" s="145" t="s">
        <v>107</v>
      </c>
      <c r="T250" s="87">
        <f t="shared" ref="T250" si="39">IF(S250="Adecuado",15,IF(S250="Inadecuado",0,""))</f>
        <v>15</v>
      </c>
      <c r="U250" s="473" t="s">
        <v>365</v>
      </c>
      <c r="V250" s="474"/>
      <c r="W250" s="474"/>
      <c r="X250" s="474"/>
      <c r="Y250" s="474"/>
      <c r="Z250" s="475"/>
      <c r="AA250" s="145" t="s">
        <v>107</v>
      </c>
      <c r="AB250" s="87">
        <f>IF(AA250="Adecuado",15,IF(AA250="Inadecuado",0,""))</f>
        <v>15</v>
      </c>
      <c r="AC250" s="504" t="s">
        <v>514</v>
      </c>
      <c r="AD250" s="505"/>
      <c r="AE250" s="505"/>
      <c r="AF250" s="505"/>
      <c r="AG250" s="505"/>
      <c r="AH250" s="506"/>
    </row>
    <row r="251" spans="1:34" ht="30" customHeight="1" x14ac:dyDescent="0.25">
      <c r="B251" s="168" t="s">
        <v>128</v>
      </c>
      <c r="C251" s="37" t="s">
        <v>100</v>
      </c>
      <c r="D251" s="51" t="s">
        <v>92</v>
      </c>
      <c r="E251" s="145" t="s">
        <v>109</v>
      </c>
      <c r="F251" s="87">
        <f>IF(E251="Oportuna",15,IF(E251="Inoportuna",0,""))</f>
        <v>15</v>
      </c>
      <c r="G251" s="473" t="s">
        <v>359</v>
      </c>
      <c r="H251" s="474"/>
      <c r="I251" s="474"/>
      <c r="J251" s="475"/>
      <c r="K251" s="88" t="s">
        <v>109</v>
      </c>
      <c r="L251" s="87">
        <f t="shared" ref="L251" si="40">IF(K251="Oportuna",15,IF(K251="Inoportuna",0,""))</f>
        <v>15</v>
      </c>
      <c r="M251" s="473" t="s">
        <v>515</v>
      </c>
      <c r="N251" s="474"/>
      <c r="O251" s="474"/>
      <c r="P251" s="474"/>
      <c r="Q251" s="474"/>
      <c r="R251" s="475"/>
      <c r="S251" s="145" t="s">
        <v>109</v>
      </c>
      <c r="T251" s="87">
        <f t="shared" ref="T251" si="41">IF(S251="Oportuna",15,IF(S251="Inoportuna",0,""))</f>
        <v>15</v>
      </c>
      <c r="U251" s="473" t="s">
        <v>366</v>
      </c>
      <c r="V251" s="474"/>
      <c r="W251" s="474"/>
      <c r="X251" s="474"/>
      <c r="Y251" s="474"/>
      <c r="Z251" s="475"/>
      <c r="AA251" s="145" t="s">
        <v>109</v>
      </c>
      <c r="AB251" s="87">
        <f>IF(AA251="Oportuna",15,IF(AA251="Inoportuna",0,""))</f>
        <v>15</v>
      </c>
      <c r="AC251" s="504" t="s">
        <v>398</v>
      </c>
      <c r="AD251" s="505"/>
      <c r="AE251" s="505"/>
      <c r="AF251" s="505"/>
      <c r="AG251" s="505"/>
      <c r="AH251" s="506"/>
    </row>
    <row r="252" spans="1:34" ht="45" customHeight="1" x14ac:dyDescent="0.25">
      <c r="B252" s="168" t="s">
        <v>129</v>
      </c>
      <c r="C252" s="37" t="s">
        <v>101</v>
      </c>
      <c r="D252" s="51" t="s">
        <v>93</v>
      </c>
      <c r="E252" s="147" t="s">
        <v>111</v>
      </c>
      <c r="F252" s="87">
        <f>IF(E252="Prevenir o detectar",15,IF(E252="No es control",0,""))</f>
        <v>15</v>
      </c>
      <c r="G252" s="473" t="s">
        <v>360</v>
      </c>
      <c r="H252" s="474"/>
      <c r="I252" s="474"/>
      <c r="J252" s="475"/>
      <c r="K252" s="89" t="s">
        <v>111</v>
      </c>
      <c r="L252" s="87">
        <f t="shared" ref="L252" si="42">IF(K252="Prevenir o detectar",15,IF(K252="No es control",0,""))</f>
        <v>15</v>
      </c>
      <c r="M252" s="473" t="s">
        <v>516</v>
      </c>
      <c r="N252" s="474"/>
      <c r="O252" s="474"/>
      <c r="P252" s="474"/>
      <c r="Q252" s="474"/>
      <c r="R252" s="475"/>
      <c r="S252" s="147" t="s">
        <v>111</v>
      </c>
      <c r="T252" s="87">
        <f t="shared" ref="T252" si="43">IF(S252="Prevenir o detectar",15,IF(S252="No es control",0,""))</f>
        <v>15</v>
      </c>
      <c r="U252" s="473" t="s">
        <v>367</v>
      </c>
      <c r="V252" s="474"/>
      <c r="W252" s="474"/>
      <c r="X252" s="474"/>
      <c r="Y252" s="474"/>
      <c r="Z252" s="475"/>
      <c r="AA252" s="147" t="s">
        <v>111</v>
      </c>
      <c r="AB252" s="87">
        <f>IF(AA252="Prevenir o detectar",15,IF(AA252="No es control",0,""))</f>
        <v>15</v>
      </c>
      <c r="AC252" s="504" t="s">
        <v>399</v>
      </c>
      <c r="AD252" s="505"/>
      <c r="AE252" s="505"/>
      <c r="AF252" s="505"/>
      <c r="AG252" s="505"/>
      <c r="AH252" s="506"/>
    </row>
    <row r="253" spans="1:34" ht="30" customHeight="1" x14ac:dyDescent="0.25">
      <c r="B253" s="104" t="s">
        <v>131</v>
      </c>
      <c r="C253" s="37" t="s">
        <v>102</v>
      </c>
      <c r="D253" s="51" t="s">
        <v>94</v>
      </c>
      <c r="E253" s="145" t="s">
        <v>113</v>
      </c>
      <c r="F253" s="87">
        <f>IF(E253="Confiable",15,IF(E253="No confiable",0,""))</f>
        <v>15</v>
      </c>
      <c r="G253" s="473" t="s">
        <v>361</v>
      </c>
      <c r="H253" s="474"/>
      <c r="I253" s="474"/>
      <c r="J253" s="475"/>
      <c r="K253" s="88" t="s">
        <v>113</v>
      </c>
      <c r="L253" s="87">
        <f t="shared" ref="L253" si="44">IF(K253="Confiable",15,IF(K253="No confiable",0,""))</f>
        <v>15</v>
      </c>
      <c r="M253" s="473" t="s">
        <v>517</v>
      </c>
      <c r="N253" s="474"/>
      <c r="O253" s="474"/>
      <c r="P253" s="474"/>
      <c r="Q253" s="474"/>
      <c r="R253" s="475"/>
      <c r="S253" s="145" t="s">
        <v>113</v>
      </c>
      <c r="T253" s="87">
        <f t="shared" ref="T253" si="45">IF(S253="Confiable",15,IF(S253="No confiable",0,""))</f>
        <v>15</v>
      </c>
      <c r="U253" s="473" t="s">
        <v>368</v>
      </c>
      <c r="V253" s="474"/>
      <c r="W253" s="474"/>
      <c r="X253" s="474"/>
      <c r="Y253" s="474"/>
      <c r="Z253" s="475"/>
      <c r="AA253" s="145" t="s">
        <v>113</v>
      </c>
      <c r="AB253" s="87">
        <f>IF(AA253="Confiable",15,IF(AA253="No confiable",0,""))</f>
        <v>15</v>
      </c>
      <c r="AC253" s="504" t="s">
        <v>400</v>
      </c>
      <c r="AD253" s="505"/>
      <c r="AE253" s="505"/>
      <c r="AF253" s="505"/>
      <c r="AG253" s="505"/>
      <c r="AH253" s="506"/>
    </row>
    <row r="254" spans="1:34" ht="45" customHeight="1" x14ac:dyDescent="0.25">
      <c r="B254" s="104" t="s">
        <v>132</v>
      </c>
      <c r="C254" s="37" t="s">
        <v>103</v>
      </c>
      <c r="D254" s="51" t="s">
        <v>95</v>
      </c>
      <c r="E254" s="147" t="s">
        <v>115</v>
      </c>
      <c r="F254" s="87">
        <f>IF(E254="Se investigan y resuelven oportunamente",15,IF(E254="No se investigan y resuelven oportunamente",0,""))</f>
        <v>15</v>
      </c>
      <c r="G254" s="473" t="s">
        <v>362</v>
      </c>
      <c r="H254" s="474"/>
      <c r="I254" s="474"/>
      <c r="J254" s="475"/>
      <c r="K254" s="89" t="s">
        <v>115</v>
      </c>
      <c r="L254" s="87">
        <f t="shared" ref="L254" si="46">IF(K254="Se investigan y resuelven oportunamente",15,IF(K254="No se investigan y resuelven oportunamente",0,""))</f>
        <v>15</v>
      </c>
      <c r="M254" s="473" t="s">
        <v>364</v>
      </c>
      <c r="N254" s="474"/>
      <c r="O254" s="474"/>
      <c r="P254" s="474"/>
      <c r="Q254" s="474"/>
      <c r="R254" s="475"/>
      <c r="S254" s="147" t="s">
        <v>115</v>
      </c>
      <c r="T254" s="87">
        <f t="shared" ref="T254" si="47">IF(S254="Se investigan y resuelven oportunamente",15,IF(S254="No se investigan y resuelven oportunamente",0,""))</f>
        <v>15</v>
      </c>
      <c r="U254" s="473" t="s">
        <v>369</v>
      </c>
      <c r="V254" s="474"/>
      <c r="W254" s="474"/>
      <c r="X254" s="474"/>
      <c r="Y254" s="474"/>
      <c r="Z254" s="475"/>
      <c r="AA254" s="147" t="s">
        <v>115</v>
      </c>
      <c r="AB254" s="87">
        <f>IF(AA254="Se investigan y resuelven oportunamente",15,IF(AA254="No se investigan y resuelven oportunamente",0,""))</f>
        <v>15</v>
      </c>
      <c r="AC254" s="504" t="s">
        <v>518</v>
      </c>
      <c r="AD254" s="505"/>
      <c r="AE254" s="505"/>
      <c r="AF254" s="505"/>
      <c r="AG254" s="505"/>
      <c r="AH254" s="506"/>
    </row>
    <row r="255" spans="1:34" ht="30" customHeight="1" thickBot="1" x14ac:dyDescent="0.3">
      <c r="B255" s="61" t="s">
        <v>130</v>
      </c>
      <c r="C255" s="167" t="s">
        <v>104</v>
      </c>
      <c r="D255" s="52" t="s">
        <v>96</v>
      </c>
      <c r="E255" s="148" t="s">
        <v>117</v>
      </c>
      <c r="F255" s="90">
        <f>IF(E255="Completa",10,IF(E255="Incompleta",5,IF(E255="No existe",0,"")))</f>
        <v>10</v>
      </c>
      <c r="G255" s="493" t="s">
        <v>363</v>
      </c>
      <c r="H255" s="494"/>
      <c r="I255" s="494"/>
      <c r="J255" s="495"/>
      <c r="K255" s="91" t="s">
        <v>117</v>
      </c>
      <c r="L255" s="90">
        <f t="shared" ref="L255" si="48">IF(K255="Completa",10,IF(K255="Incompleta",5,IF(K255="No existe",0,"")))</f>
        <v>10</v>
      </c>
      <c r="M255" s="493" t="s">
        <v>519</v>
      </c>
      <c r="N255" s="494"/>
      <c r="O255" s="494"/>
      <c r="P255" s="494"/>
      <c r="Q255" s="494"/>
      <c r="R255" s="495"/>
      <c r="S255" s="148" t="s">
        <v>117</v>
      </c>
      <c r="T255" s="90">
        <f t="shared" ref="T255" si="49">IF(S255="Completa",10,IF(S255="Incompleta",5,IF(S255="No existe",0,"")))</f>
        <v>10</v>
      </c>
      <c r="U255" s="493" t="s">
        <v>370</v>
      </c>
      <c r="V255" s="494"/>
      <c r="W255" s="494"/>
      <c r="X255" s="494"/>
      <c r="Y255" s="494"/>
      <c r="Z255" s="495"/>
      <c r="AA255" s="148" t="s">
        <v>117</v>
      </c>
      <c r="AB255" s="90">
        <f>IF(AA255="Completa",10,IF(AA255="Incompleta",5,IF(AA255="No existe",0,"")))</f>
        <v>10</v>
      </c>
      <c r="AC255" s="501" t="s">
        <v>401</v>
      </c>
      <c r="AD255" s="502"/>
      <c r="AE255" s="502"/>
      <c r="AF255" s="502"/>
      <c r="AG255" s="502"/>
      <c r="AH255" s="503"/>
    </row>
    <row r="256" spans="1:34" ht="7.5" customHeight="1" thickBot="1" x14ac:dyDescent="0.3">
      <c r="D256" s="38"/>
      <c r="K256" s="92"/>
      <c r="L256" s="93"/>
      <c r="S256" s="92"/>
      <c r="T256" s="93"/>
    </row>
    <row r="257" spans="4:34" x14ac:dyDescent="0.25">
      <c r="D257" s="112" t="s">
        <v>97</v>
      </c>
      <c r="E257" s="496">
        <f>IF(SUM(F249:F255)=0,"-",SUM(F249:F255))</f>
        <v>100</v>
      </c>
      <c r="F257" s="497"/>
      <c r="G257" s="498"/>
      <c r="J257" s="109"/>
      <c r="K257" s="496">
        <f t="shared" ref="K257" si="50">IF(SUM(L249:L255)=0,"-",SUM(L249:L255))</f>
        <v>100</v>
      </c>
      <c r="L257" s="497"/>
      <c r="M257" s="109"/>
      <c r="S257" s="496">
        <f t="shared" ref="S257" si="51">IF(SUM(T249:T255)=0,"-",SUM(T249:T255))</f>
        <v>100</v>
      </c>
      <c r="T257" s="497"/>
      <c r="U257" s="109"/>
      <c r="AA257" s="496">
        <f>IF(SUM(AB249:AB255)=0,"-",SUM(AB249:AB255))</f>
        <v>100</v>
      </c>
      <c r="AB257" s="497"/>
      <c r="AC257" s="498"/>
      <c r="AH257" s="109"/>
    </row>
    <row r="258" spans="4:34" ht="15.75" customHeight="1" thickBot="1" x14ac:dyDescent="0.3">
      <c r="D258" s="113" t="s">
        <v>123</v>
      </c>
      <c r="E258" s="499" t="str">
        <f>IF(E257&lt;=74,"Débil",IF(E257&lt;=89,"Moderado",IF(E257&lt;=100,"Fuerte","")))</f>
        <v>Fuerte</v>
      </c>
      <c r="F258" s="500"/>
      <c r="G258" s="498"/>
      <c r="J258" s="109"/>
      <c r="K258" s="499" t="str">
        <f t="shared" ref="K258" si="52">IF(K257&lt;=74,"Débil",IF(K257&lt;=89,"Moderado",IF(K257&lt;=100,"Fuerte","")))</f>
        <v>Fuerte</v>
      </c>
      <c r="L258" s="500"/>
      <c r="M258" s="109"/>
      <c r="S258" s="499" t="str">
        <f t="shared" ref="S258" si="53">IF(S257&lt;=74,"Débil",IF(S257&lt;=89,"Moderado",IF(S257&lt;=100,"Fuerte","")))</f>
        <v>Fuerte</v>
      </c>
      <c r="T258" s="500"/>
      <c r="U258" s="109"/>
      <c r="AA258" s="499" t="str">
        <f>IF(AA257&lt;=74,"Débil",IF(AA257&lt;=89,"Moderado",IF(AA257&lt;=100,"Fuerte","")))</f>
        <v>Fuerte</v>
      </c>
      <c r="AB258" s="500"/>
      <c r="AC258" s="498"/>
      <c r="AH258" s="109"/>
    </row>
  </sheetData>
  <dataConsolidate/>
  <mergeCells count="365">
    <mergeCell ref="G33:L33"/>
    <mergeCell ref="E35:F35"/>
    <mergeCell ref="E36:F36"/>
    <mergeCell ref="E70:F70"/>
    <mergeCell ref="G48:L48"/>
    <mergeCell ref="G49:L49"/>
    <mergeCell ref="G50:L50"/>
    <mergeCell ref="G67:L67"/>
    <mergeCell ref="B38:L38"/>
    <mergeCell ref="B40:D41"/>
    <mergeCell ref="E52:F52"/>
    <mergeCell ref="E53:F53"/>
    <mergeCell ref="B44:B45"/>
    <mergeCell ref="G44:L44"/>
    <mergeCell ref="G45:L45"/>
    <mergeCell ref="G46:L46"/>
    <mergeCell ref="G47:L47"/>
    <mergeCell ref="G62:L62"/>
    <mergeCell ref="E19:F19"/>
    <mergeCell ref="G29:L29"/>
    <mergeCell ref="G30:L30"/>
    <mergeCell ref="G31:L31"/>
    <mergeCell ref="G32:L32"/>
    <mergeCell ref="B21:L21"/>
    <mergeCell ref="B23:D24"/>
    <mergeCell ref="E23:L23"/>
    <mergeCell ref="E24:L24"/>
    <mergeCell ref="B25:B26"/>
    <mergeCell ref="C25:D26"/>
    <mergeCell ref="E25:F25"/>
    <mergeCell ref="G25:L26"/>
    <mergeCell ref="B27:B28"/>
    <mergeCell ref="G27:L27"/>
    <mergeCell ref="G28:L28"/>
    <mergeCell ref="G184:L184"/>
    <mergeCell ref="G185:L185"/>
    <mergeCell ref="G186:L186"/>
    <mergeCell ref="B42:B43"/>
    <mergeCell ref="C42:D43"/>
    <mergeCell ref="E42:F42"/>
    <mergeCell ref="E40:L40"/>
    <mergeCell ref="E41:L41"/>
    <mergeCell ref="G42:L43"/>
    <mergeCell ref="E69:F69"/>
    <mergeCell ref="B55:L55"/>
    <mergeCell ref="B57:D58"/>
    <mergeCell ref="E57:L57"/>
    <mergeCell ref="E58:L58"/>
    <mergeCell ref="G63:L63"/>
    <mergeCell ref="G64:L64"/>
    <mergeCell ref="G65:L65"/>
    <mergeCell ref="G66:L66"/>
    <mergeCell ref="B59:B60"/>
    <mergeCell ref="C59:D60"/>
    <mergeCell ref="E59:F59"/>
    <mergeCell ref="G59:L60"/>
    <mergeCell ref="B61:B62"/>
    <mergeCell ref="G61:L61"/>
    <mergeCell ref="E188:F188"/>
    <mergeCell ref="E189:F189"/>
    <mergeCell ref="A2:L2"/>
    <mergeCell ref="B4:L4"/>
    <mergeCell ref="B225:L225"/>
    <mergeCell ref="B106:L106"/>
    <mergeCell ref="E6:L6"/>
    <mergeCell ref="E7:L7"/>
    <mergeCell ref="G8:L9"/>
    <mergeCell ref="G12:L12"/>
    <mergeCell ref="G13:L13"/>
    <mergeCell ref="G14:L14"/>
    <mergeCell ref="B10:B11"/>
    <mergeCell ref="B8:B9"/>
    <mergeCell ref="C8:D9"/>
    <mergeCell ref="G15:L15"/>
    <mergeCell ref="G16:L16"/>
    <mergeCell ref="G10:L11"/>
    <mergeCell ref="E8:F8"/>
    <mergeCell ref="E18:F18"/>
    <mergeCell ref="B6:D7"/>
    <mergeCell ref="E144:F144"/>
    <mergeCell ref="K144:L144"/>
    <mergeCell ref="K143:R143"/>
    <mergeCell ref="M144:R145"/>
    <mergeCell ref="B110:B111"/>
    <mergeCell ref="C110:D111"/>
    <mergeCell ref="E110:F110"/>
    <mergeCell ref="E108:L108"/>
    <mergeCell ref="E109:L109"/>
    <mergeCell ref="B108:D109"/>
    <mergeCell ref="E121:F121"/>
    <mergeCell ref="G110:L111"/>
    <mergeCell ref="G114:L114"/>
    <mergeCell ref="G115:L115"/>
    <mergeCell ref="G116:L116"/>
    <mergeCell ref="G118:L118"/>
    <mergeCell ref="G112:L112"/>
    <mergeCell ref="G113:L113"/>
    <mergeCell ref="G117:L117"/>
    <mergeCell ref="B123:L123"/>
    <mergeCell ref="B72:L72"/>
    <mergeCell ref="B74:D75"/>
    <mergeCell ref="E74:L74"/>
    <mergeCell ref="E75:L75"/>
    <mergeCell ref="B76:B77"/>
    <mergeCell ref="C76:D77"/>
    <mergeCell ref="E76:F76"/>
    <mergeCell ref="G76:L77"/>
    <mergeCell ref="B78:B79"/>
    <mergeCell ref="G78:L78"/>
    <mergeCell ref="G79:L79"/>
    <mergeCell ref="G80:L80"/>
    <mergeCell ref="G81:L81"/>
    <mergeCell ref="G82:L82"/>
    <mergeCell ref="G83:L83"/>
    <mergeCell ref="G84:L84"/>
    <mergeCell ref="E86:F86"/>
    <mergeCell ref="E87:F87"/>
    <mergeCell ref="B89:L89"/>
    <mergeCell ref="B91:D92"/>
    <mergeCell ref="E91:L91"/>
    <mergeCell ref="E92:L92"/>
    <mergeCell ref="B93:B94"/>
    <mergeCell ref="C93:D94"/>
    <mergeCell ref="E93:F93"/>
    <mergeCell ref="G93:L94"/>
    <mergeCell ref="B95:B96"/>
    <mergeCell ref="G95:L95"/>
    <mergeCell ref="G96:L96"/>
    <mergeCell ref="G97:L97"/>
    <mergeCell ref="G98:L98"/>
    <mergeCell ref="G99:L99"/>
    <mergeCell ref="G100:L100"/>
    <mergeCell ref="G101:L101"/>
    <mergeCell ref="E103:F103"/>
    <mergeCell ref="E104:F104"/>
    <mergeCell ref="B174:L174"/>
    <mergeCell ref="B176:D177"/>
    <mergeCell ref="E176:L176"/>
    <mergeCell ref="E177:L177"/>
    <mergeCell ref="G150:J150"/>
    <mergeCell ref="G151:J151"/>
    <mergeCell ref="G152:J152"/>
    <mergeCell ref="E154:F154"/>
    <mergeCell ref="G154:G155"/>
    <mergeCell ref="K154:L154"/>
    <mergeCell ref="E155:F155"/>
    <mergeCell ref="K155:L155"/>
    <mergeCell ref="B140:L140"/>
    <mergeCell ref="B146:B147"/>
    <mergeCell ref="B142:D143"/>
    <mergeCell ref="B144:B145"/>
    <mergeCell ref="C144:D145"/>
    <mergeCell ref="B112:B113"/>
    <mergeCell ref="E120:F120"/>
    <mergeCell ref="B178:B179"/>
    <mergeCell ref="C178:D179"/>
    <mergeCell ref="E178:F178"/>
    <mergeCell ref="G178:L179"/>
    <mergeCell ref="B180:B181"/>
    <mergeCell ref="G180:L180"/>
    <mergeCell ref="G181:L181"/>
    <mergeCell ref="G182:L182"/>
    <mergeCell ref="B125:D126"/>
    <mergeCell ref="E125:J125"/>
    <mergeCell ref="K125:R125"/>
    <mergeCell ref="E126:J126"/>
    <mergeCell ref="K126:R126"/>
    <mergeCell ref="B127:B128"/>
    <mergeCell ref="C127:D128"/>
    <mergeCell ref="E127:F127"/>
    <mergeCell ref="G127:J128"/>
    <mergeCell ref="K127:L127"/>
    <mergeCell ref="M127:R128"/>
    <mergeCell ref="E161:F161"/>
    <mergeCell ref="G161:J162"/>
    <mergeCell ref="K161:L161"/>
    <mergeCell ref="M161:R162"/>
    <mergeCell ref="B163:B164"/>
    <mergeCell ref="G183:L183"/>
    <mergeCell ref="B129:B130"/>
    <mergeCell ref="G129:J129"/>
    <mergeCell ref="M129:R129"/>
    <mergeCell ref="G130:J130"/>
    <mergeCell ref="M130:R130"/>
    <mergeCell ref="G131:J131"/>
    <mergeCell ref="M131:R131"/>
    <mergeCell ref="G132:J132"/>
    <mergeCell ref="M132:R132"/>
    <mergeCell ref="G135:J135"/>
    <mergeCell ref="M135:R135"/>
    <mergeCell ref="E137:F137"/>
    <mergeCell ref="G137:G138"/>
    <mergeCell ref="K137:L137"/>
    <mergeCell ref="E138:F138"/>
    <mergeCell ref="K138:L138"/>
    <mergeCell ref="B159:D160"/>
    <mergeCell ref="E159:J159"/>
    <mergeCell ref="K159:R159"/>
    <mergeCell ref="E160:J160"/>
    <mergeCell ref="K160:R160"/>
    <mergeCell ref="B161:B162"/>
    <mergeCell ref="C161:D162"/>
    <mergeCell ref="S125:Z125"/>
    <mergeCell ref="S126:Z126"/>
    <mergeCell ref="S127:T127"/>
    <mergeCell ref="U127:Z128"/>
    <mergeCell ref="U129:Z129"/>
    <mergeCell ref="U130:Z130"/>
    <mergeCell ref="U131:Z131"/>
    <mergeCell ref="U132:Z132"/>
    <mergeCell ref="U133:Z133"/>
    <mergeCell ref="U134:Z134"/>
    <mergeCell ref="U135:Z135"/>
    <mergeCell ref="S137:T137"/>
    <mergeCell ref="S138:T138"/>
    <mergeCell ref="G133:J133"/>
    <mergeCell ref="M133:R133"/>
    <mergeCell ref="G134:J134"/>
    <mergeCell ref="M134:R134"/>
    <mergeCell ref="B157:L157"/>
    <mergeCell ref="M146:R146"/>
    <mergeCell ref="M147:R147"/>
    <mergeCell ref="M148:R148"/>
    <mergeCell ref="M149:R149"/>
    <mergeCell ref="M150:R150"/>
    <mergeCell ref="M151:R151"/>
    <mergeCell ref="M152:R152"/>
    <mergeCell ref="E142:J142"/>
    <mergeCell ref="E143:J143"/>
    <mergeCell ref="G144:J145"/>
    <mergeCell ref="K142:R142"/>
    <mergeCell ref="G146:J146"/>
    <mergeCell ref="G147:J147"/>
    <mergeCell ref="G148:J148"/>
    <mergeCell ref="G149:J149"/>
    <mergeCell ref="G163:J163"/>
    <mergeCell ref="M163:R163"/>
    <mergeCell ref="G164:J164"/>
    <mergeCell ref="M164:R164"/>
    <mergeCell ref="G165:J165"/>
    <mergeCell ref="M165:R165"/>
    <mergeCell ref="G166:J166"/>
    <mergeCell ref="M166:R166"/>
    <mergeCell ref="G167:J167"/>
    <mergeCell ref="M167:R167"/>
    <mergeCell ref="G168:J168"/>
    <mergeCell ref="M168:R168"/>
    <mergeCell ref="G169:J169"/>
    <mergeCell ref="M169:R169"/>
    <mergeCell ref="E171:F171"/>
    <mergeCell ref="G171:G172"/>
    <mergeCell ref="K171:L171"/>
    <mergeCell ref="E172:F172"/>
    <mergeCell ref="K172:L172"/>
    <mergeCell ref="B191:L191"/>
    <mergeCell ref="B193:D194"/>
    <mergeCell ref="E193:L193"/>
    <mergeCell ref="E194:L194"/>
    <mergeCell ref="B195:B196"/>
    <mergeCell ref="C195:D196"/>
    <mergeCell ref="E195:F195"/>
    <mergeCell ref="G195:L196"/>
    <mergeCell ref="B197:B198"/>
    <mergeCell ref="G197:L197"/>
    <mergeCell ref="G198:L198"/>
    <mergeCell ref="G199:L199"/>
    <mergeCell ref="G200:L200"/>
    <mergeCell ref="G201:L201"/>
    <mergeCell ref="G202:L202"/>
    <mergeCell ref="G203:L203"/>
    <mergeCell ref="E205:F205"/>
    <mergeCell ref="E206:F206"/>
    <mergeCell ref="B208:L208"/>
    <mergeCell ref="B210:D211"/>
    <mergeCell ref="E210:L210"/>
    <mergeCell ref="E211:L211"/>
    <mergeCell ref="B212:B213"/>
    <mergeCell ref="C212:D213"/>
    <mergeCell ref="E212:F212"/>
    <mergeCell ref="G212:L213"/>
    <mergeCell ref="B214:B215"/>
    <mergeCell ref="G214:L214"/>
    <mergeCell ref="G215:L215"/>
    <mergeCell ref="G216:L216"/>
    <mergeCell ref="G217:L217"/>
    <mergeCell ref="G236:L236"/>
    <mergeCell ref="E240:F240"/>
    <mergeCell ref="B243:L243"/>
    <mergeCell ref="B245:D246"/>
    <mergeCell ref="E245:J245"/>
    <mergeCell ref="K245:R245"/>
    <mergeCell ref="B227:D228"/>
    <mergeCell ref="C229:D230"/>
    <mergeCell ref="E229:F229"/>
    <mergeCell ref="B231:B232"/>
    <mergeCell ref="B229:B230"/>
    <mergeCell ref="E239:F239"/>
    <mergeCell ref="G237:L237"/>
    <mergeCell ref="E228:L228"/>
    <mergeCell ref="E227:L227"/>
    <mergeCell ref="G229:L230"/>
    <mergeCell ref="G218:L218"/>
    <mergeCell ref="G219:L219"/>
    <mergeCell ref="G220:L220"/>
    <mergeCell ref="E222:F222"/>
    <mergeCell ref="E223:F223"/>
    <mergeCell ref="G231:L232"/>
    <mergeCell ref="G233:L233"/>
    <mergeCell ref="G234:L234"/>
    <mergeCell ref="G235:L235"/>
    <mergeCell ref="AA245:AH245"/>
    <mergeCell ref="AA246:AH246"/>
    <mergeCell ref="AA247:AB247"/>
    <mergeCell ref="AC247:AH248"/>
    <mergeCell ref="U253:Z253"/>
    <mergeCell ref="G254:J254"/>
    <mergeCell ref="M254:R254"/>
    <mergeCell ref="U254:Z254"/>
    <mergeCell ref="B249:B250"/>
    <mergeCell ref="G249:J249"/>
    <mergeCell ref="M249:R249"/>
    <mergeCell ref="U249:Z249"/>
    <mergeCell ref="G250:J250"/>
    <mergeCell ref="M250:R250"/>
    <mergeCell ref="U250:Z250"/>
    <mergeCell ref="G251:J251"/>
    <mergeCell ref="M251:R251"/>
    <mergeCell ref="U251:Z251"/>
    <mergeCell ref="S245:Z245"/>
    <mergeCell ref="E246:J246"/>
    <mergeCell ref="K246:R246"/>
    <mergeCell ref="S246:Z246"/>
    <mergeCell ref="B247:B248"/>
    <mergeCell ref="C247:D248"/>
    <mergeCell ref="AC255:AH255"/>
    <mergeCell ref="AA257:AB257"/>
    <mergeCell ref="AC257:AC258"/>
    <mergeCell ref="AA258:AB258"/>
    <mergeCell ref="AC252:AH252"/>
    <mergeCell ref="AC253:AH253"/>
    <mergeCell ref="AC254:AH254"/>
    <mergeCell ref="AC249:AH249"/>
    <mergeCell ref="AC250:AH250"/>
    <mergeCell ref="AC251:AH251"/>
    <mergeCell ref="G255:J255"/>
    <mergeCell ref="M255:R255"/>
    <mergeCell ref="U255:Z255"/>
    <mergeCell ref="E257:F257"/>
    <mergeCell ref="G257:G258"/>
    <mergeCell ref="K257:L257"/>
    <mergeCell ref="S257:T257"/>
    <mergeCell ref="E258:F258"/>
    <mergeCell ref="K258:L258"/>
    <mergeCell ref="S258:T258"/>
    <mergeCell ref="G252:J252"/>
    <mergeCell ref="M252:R252"/>
    <mergeCell ref="U252:Z252"/>
    <mergeCell ref="G253:J253"/>
    <mergeCell ref="M253:R253"/>
    <mergeCell ref="E247:F247"/>
    <mergeCell ref="G247:J248"/>
    <mergeCell ref="K247:L247"/>
    <mergeCell ref="M247:R248"/>
    <mergeCell ref="S247:T247"/>
    <mergeCell ref="U247:Z248"/>
  </mergeCells>
  <dataValidations count="7">
    <dataValidation type="list" allowBlank="1" showInputMessage="1" showErrorMessage="1" sqref="E10 E112 E231 E214 K146 E61 E44 E78 E95 E180 E146 K129 S129 E197 M44 U44 M61 E27 E163 E129 K163 E249 K249 S249 AA249" xr:uid="{00000000-0002-0000-0400-000000000000}">
      <formula1>P_1</formula1>
    </dataValidation>
    <dataValidation type="list" allowBlank="1" showInputMessage="1" showErrorMessage="1" sqref="E11 E113 E232 E215 K147 E62 E45 E79 E96 E181 E147 K130 S130 E198 M45 U45 M62 E28 E164 E130 K164 E250 K250 S250 AA250" xr:uid="{00000000-0002-0000-0400-000001000000}">
      <formula1>P_2</formula1>
    </dataValidation>
    <dataValidation type="list" allowBlank="1" showInputMessage="1" showErrorMessage="1" sqref="E12 E114 E233 E216 K148 E63 E46 E80 E97 E182 E148 K131 S131 E199 M46 U46 M63 E29 E165 E131 K165 E251 K251 S251 AA251" xr:uid="{00000000-0002-0000-0400-000002000000}">
      <formula1>P_3</formula1>
    </dataValidation>
    <dataValidation type="list" allowBlank="1" showInputMessage="1" showErrorMessage="1" sqref="E13 E115 E234 E217 K149 E64 E47 E81 E98 E183 E149 K132 S132 E200 M47 U47 M64 E30 E166 E132 K166 E252 K252 S252 AA252" xr:uid="{00000000-0002-0000-0400-000003000000}">
      <formula1>P_4</formula1>
    </dataValidation>
    <dataValidation type="list" allowBlank="1" showInputMessage="1" showErrorMessage="1" sqref="E14 E116 E235 E218 K150 E65 E48 E82 E99 E184 E150 K133 S133 E201 M48 U48 M65 E31 E167 E133 K167 E253 K253 S253 AA253" xr:uid="{00000000-0002-0000-0400-000004000000}">
      <formula1>P_5</formula1>
    </dataValidation>
    <dataValidation type="list" allowBlank="1" showInputMessage="1" showErrorMessage="1" sqref="E16 E118 E237 E220 K152 E67 E50 E84 E101 E186 E152 K135 S135 E203 M50 U50 M67 E33 E169 E135 K169 E255 K255 S255 AA255" xr:uid="{00000000-0002-0000-0400-000005000000}">
      <formula1>P_7</formula1>
    </dataValidation>
    <dataValidation type="list" allowBlank="1" showInputMessage="1" showErrorMessage="1" sqref="E15 E117 E236 E219 K151 E66 E49 E83 E100 E185 E151 K134 S134 E202 M49 U49 M66 E32 E168 E134 K168 E254 K254 S254 AA254" xr:uid="{00000000-0002-0000-0400-000006000000}">
      <formula1>P_6</formula1>
    </dataValidation>
  </dataValidations>
  <printOptions horizontalCentered="1"/>
  <pageMargins left="0.27559055118110237" right="0.15748031496062992" top="0.35433070866141736" bottom="0.74803149606299213" header="0.15748031496062992" footer="0.31496062992125984"/>
  <pageSetup paperSize="281" scale="6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20</vt:i4>
      </vt:variant>
    </vt:vector>
  </HeadingPairs>
  <TitlesOfParts>
    <vt:vector size="25" baseType="lpstr">
      <vt:lpstr>Mapa</vt:lpstr>
      <vt:lpstr>Listas</vt:lpstr>
      <vt:lpstr>Matriz</vt:lpstr>
      <vt:lpstr>Anexo 1 - Impacto (RC)</vt:lpstr>
      <vt:lpstr>Anexo 2 - Controles (Corrup).</vt:lpstr>
      <vt:lpstr>Ejecución</vt:lpstr>
      <vt:lpstr>evaluación</vt:lpstr>
      <vt:lpstr>Frecuencia</vt:lpstr>
      <vt:lpstr>Impacto</vt:lpstr>
      <vt:lpstr>Macroprocesos</vt:lpstr>
      <vt:lpstr>P_1</vt:lpstr>
      <vt:lpstr>P_2</vt:lpstr>
      <vt:lpstr>P_3</vt:lpstr>
      <vt:lpstr>P_4</vt:lpstr>
      <vt:lpstr>P_5</vt:lpstr>
      <vt:lpstr>P_6</vt:lpstr>
      <vt:lpstr>P_7</vt:lpstr>
      <vt:lpstr>P_8</vt:lpstr>
      <vt:lpstr>P_9</vt:lpstr>
      <vt:lpstr>Procesos</vt:lpstr>
      <vt:lpstr>Si_No</vt:lpstr>
      <vt:lpstr>Tipo_Impacto</vt:lpstr>
      <vt:lpstr>Tipología</vt:lpstr>
      <vt:lpstr>Matriz!Títulos_a_imprimir</vt:lpstr>
      <vt:lpstr>Valor_Riesgo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Jizeth Gonzalez</dc:creator>
  <cp:lastModifiedBy>JIZETH</cp:lastModifiedBy>
  <cp:lastPrinted>2020-07-31T22:09:21Z</cp:lastPrinted>
  <dcterms:created xsi:type="dcterms:W3CDTF">2020-01-13T19:31:31Z</dcterms:created>
  <dcterms:modified xsi:type="dcterms:W3CDTF">2022-05-13T14:33:55Z</dcterms:modified>
</cp:coreProperties>
</file>