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JIZETH\Downloads\"/>
    </mc:Choice>
  </mc:AlternateContent>
  <xr:revisionPtr revIDLastSave="0" documentId="13_ncr:1_{278FD725-E0B1-4454-9700-078D5026E287}" xr6:coauthVersionLast="47" xr6:coauthVersionMax="47" xr10:uidLastSave="{00000000-0000-0000-0000-000000000000}"/>
  <bookViews>
    <workbookView xWindow="2928" yWindow="2928" windowWidth="17280" windowHeight="8964" tabRatio="698" firstSheet="1" activeTab="1" xr2:uid="{00000000-000D-0000-FFFF-FFFF00000000}"/>
  </bookViews>
  <sheets>
    <sheet name="Mapa" sheetId="4" state="hidden" r:id="rId1"/>
    <sheet name="Matriz" sheetId="1" r:id="rId2"/>
    <sheet name="Hoja1" sheetId="9" state="hidden" r:id="rId3"/>
    <sheet name="Listas" sheetId="3" state="hidden" r:id="rId4"/>
  </sheets>
  <externalReferences>
    <externalReference r:id="rId5"/>
    <externalReference r:id="rId6"/>
    <externalReference r:id="rId7"/>
    <externalReference r:id="rId8"/>
    <externalReference r:id="rId9"/>
    <externalReference r:id="rId10"/>
  </externalReferences>
  <definedNames>
    <definedName name="_xlnm._FilterDatabase" localSheetId="1" hidden="1">Matriz!$A$8:$AX$84</definedName>
    <definedName name="A">[1]Listas!$I$6:$I$7</definedName>
    <definedName name="_xlnm.Print_Area" localSheetId="1">Matriz!$A$1:$AQ$18</definedName>
    <definedName name="B">[1]Listas!#REF!</definedName>
    <definedName name="Ejecución">Listas!$P$3:$P$6</definedName>
    <definedName name="Frecuencia">Listas!$E$3:$E$8</definedName>
    <definedName name="Impacto">Listas!$F$3:$F$8</definedName>
    <definedName name="MACROPROCESO">[1]Listas!$B$5:$B$9</definedName>
    <definedName name="Macroprocesos">Listas!$A$3:$A$7</definedName>
    <definedName name="P_1">Listas!$I$3:$I$5</definedName>
    <definedName name="P_2">Listas!$J$3:$J$5</definedName>
    <definedName name="P_3">Listas!$K$3:$K$5</definedName>
    <definedName name="P_4">Listas!$L$3:$L$5</definedName>
    <definedName name="P_5">Listas!$M$3:$M$5</definedName>
    <definedName name="P_6">Listas!$N$3:$N$5</definedName>
    <definedName name="P_7">Listas!$O$3:$O$6</definedName>
    <definedName name="P_8">Listas!$Q$3:$Q$5</definedName>
    <definedName name="P_9">Listas!$R$3:$R$6</definedName>
    <definedName name="Procesos">Listas!$B$3:$B$15</definedName>
    <definedName name="Si_No">Listas!$G$3:$G$5</definedName>
    <definedName name="TIPO">[1]Listas!#REF!</definedName>
    <definedName name="TIPO_">[1]Listas!$H$6:$H$8</definedName>
    <definedName name="Tipo_Impacto">Listas!$D$3:$D$12</definedName>
    <definedName name="Tipología">Listas!$C$3:$C$6</definedName>
    <definedName name="_xlnm.Print_Titles" localSheetId="1">Matriz!$1:$8</definedName>
    <definedName name="Valor_Riesgo">Listas!$H$3:$H$7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U83" i="1" l="1"/>
  <c r="AV83" i="1" s="1"/>
  <c r="AI83" i="1"/>
  <c r="AU23" i="1"/>
  <c r="AU82" i="1"/>
  <c r="AV82" i="1" s="1"/>
  <c r="R82" i="1"/>
  <c r="V82" i="1" s="1"/>
  <c r="N82" i="1"/>
  <c r="L82" i="1"/>
  <c r="O82" i="1" l="1"/>
  <c r="P82" i="1" s="1"/>
  <c r="T82" i="1"/>
  <c r="U82" i="1" s="1"/>
  <c r="X82" i="1" s="1"/>
  <c r="Y82" i="1" s="1"/>
  <c r="AA82" i="1" l="1"/>
  <c r="AD82" i="1" s="1"/>
  <c r="AC82" i="1"/>
  <c r="AF82" i="1" s="1"/>
  <c r="AG82" i="1" s="1"/>
  <c r="AH82" i="1" l="1"/>
  <c r="AI82" i="1" s="1"/>
  <c r="AJ82" i="1" s="1"/>
  <c r="AE82" i="1"/>
  <c r="AU63" i="1" l="1"/>
  <c r="AV63" i="1" s="1"/>
  <c r="AU64" i="1"/>
  <c r="AV64" i="1" s="1"/>
  <c r="AU65" i="1"/>
  <c r="AV65" i="1" s="1"/>
  <c r="AU66" i="1"/>
  <c r="AV66" i="1" s="1"/>
  <c r="AU67" i="1"/>
  <c r="AV67" i="1" s="1"/>
  <c r="AU68" i="1"/>
  <c r="AV68" i="1" s="1"/>
  <c r="AU70" i="1"/>
  <c r="AV70" i="1" s="1"/>
  <c r="AU71" i="1"/>
  <c r="AV71" i="1" s="1"/>
  <c r="AU72" i="1"/>
  <c r="AV72" i="1" s="1"/>
  <c r="AU73" i="1"/>
  <c r="AV73" i="1" s="1"/>
  <c r="AU74" i="1"/>
  <c r="AV74" i="1" s="1"/>
  <c r="AU75" i="1"/>
  <c r="AV75" i="1" s="1"/>
  <c r="AU76" i="1"/>
  <c r="AV76" i="1" s="1"/>
  <c r="AU77" i="1"/>
  <c r="AV77" i="1" s="1"/>
  <c r="AU78" i="1"/>
  <c r="AV78" i="1" s="1"/>
  <c r="AU79" i="1"/>
  <c r="AV79" i="1" s="1"/>
  <c r="AU80" i="1"/>
  <c r="AV80" i="1" s="1"/>
  <c r="AU81" i="1"/>
  <c r="AV81" i="1" s="1"/>
  <c r="R81" i="1"/>
  <c r="T81" i="1" s="1"/>
  <c r="U81" i="1" s="1"/>
  <c r="X81" i="1" s="1"/>
  <c r="Y81" i="1" s="1"/>
  <c r="AA81" i="1" s="1"/>
  <c r="N81" i="1"/>
  <c r="L81" i="1"/>
  <c r="R80" i="1"/>
  <c r="T80" i="1" s="1"/>
  <c r="U80" i="1" s="1"/>
  <c r="X80" i="1" s="1"/>
  <c r="Y80" i="1" s="1"/>
  <c r="N80" i="1"/>
  <c r="L80" i="1"/>
  <c r="R79" i="1"/>
  <c r="V79" i="1" s="1"/>
  <c r="N79" i="1"/>
  <c r="L79" i="1"/>
  <c r="R78" i="1"/>
  <c r="N78" i="1"/>
  <c r="L78" i="1"/>
  <c r="R77" i="1"/>
  <c r="T77" i="1" s="1"/>
  <c r="U77" i="1" s="1"/>
  <c r="X77" i="1" s="1"/>
  <c r="Y77" i="1" s="1"/>
  <c r="N77" i="1"/>
  <c r="L77" i="1"/>
  <c r="R76" i="1"/>
  <c r="V76" i="1" s="1"/>
  <c r="N76" i="1"/>
  <c r="L76" i="1"/>
  <c r="R75" i="1"/>
  <c r="T75" i="1" s="1"/>
  <c r="U75" i="1" s="1"/>
  <c r="X75" i="1" s="1"/>
  <c r="Y75" i="1" s="1"/>
  <c r="N75" i="1"/>
  <c r="L75" i="1"/>
  <c r="R74" i="1"/>
  <c r="T74" i="1" s="1"/>
  <c r="U74" i="1" s="1"/>
  <c r="X74" i="1" s="1"/>
  <c r="Y74" i="1" s="1"/>
  <c r="N74" i="1"/>
  <c r="L74" i="1"/>
  <c r="R73" i="1"/>
  <c r="N73" i="1"/>
  <c r="L73" i="1"/>
  <c r="R72" i="1"/>
  <c r="T72" i="1" s="1"/>
  <c r="U72" i="1" s="1"/>
  <c r="X72" i="1" s="1"/>
  <c r="Y72" i="1" s="1"/>
  <c r="N72" i="1"/>
  <c r="L72" i="1"/>
  <c r="R71" i="1"/>
  <c r="T71" i="1" s="1"/>
  <c r="U71" i="1" s="1"/>
  <c r="X71" i="1" s="1"/>
  <c r="Y71" i="1" s="1"/>
  <c r="N71" i="1"/>
  <c r="L71" i="1"/>
  <c r="R70" i="1"/>
  <c r="V70" i="1" s="1"/>
  <c r="N70" i="1"/>
  <c r="L70" i="1"/>
  <c r="V69" i="1"/>
  <c r="T69" i="1"/>
  <c r="U69" i="1" s="1"/>
  <c r="R68" i="1"/>
  <c r="V68" i="1" s="1"/>
  <c r="N68" i="1"/>
  <c r="L68" i="1"/>
  <c r="R67" i="1"/>
  <c r="V67" i="1" s="1"/>
  <c r="N67" i="1"/>
  <c r="L67" i="1"/>
  <c r="R66" i="1"/>
  <c r="T66" i="1" s="1"/>
  <c r="U66" i="1" s="1"/>
  <c r="X66" i="1" s="1"/>
  <c r="Y66" i="1" s="1"/>
  <c r="N66" i="1"/>
  <c r="L66" i="1"/>
  <c r="R65" i="1"/>
  <c r="N65" i="1"/>
  <c r="L65" i="1"/>
  <c r="R64" i="1"/>
  <c r="T64" i="1" s="1"/>
  <c r="U64" i="1" s="1"/>
  <c r="X64" i="1" s="1"/>
  <c r="Y64" i="1" s="1"/>
  <c r="N64" i="1"/>
  <c r="L64" i="1"/>
  <c r="R63" i="1"/>
  <c r="T63" i="1" s="1"/>
  <c r="U63" i="1" s="1"/>
  <c r="X63" i="1" s="1"/>
  <c r="Y63" i="1" s="1"/>
  <c r="N63" i="1"/>
  <c r="L63" i="1"/>
  <c r="V80" i="1" l="1"/>
  <c r="V72" i="1"/>
  <c r="V74" i="1"/>
  <c r="O68" i="1"/>
  <c r="P68" i="1" s="1"/>
  <c r="O80" i="1"/>
  <c r="P80" i="1" s="1"/>
  <c r="O74" i="1"/>
  <c r="P74" i="1" s="1"/>
  <c r="O76" i="1"/>
  <c r="P76" i="1" s="1"/>
  <c r="O70" i="1"/>
  <c r="P70" i="1" s="1"/>
  <c r="O72" i="1"/>
  <c r="P72" i="1" s="1"/>
  <c r="O78" i="1"/>
  <c r="P78" i="1" s="1"/>
  <c r="O63" i="1"/>
  <c r="P63" i="1" s="1"/>
  <c r="O71" i="1"/>
  <c r="P71" i="1" s="1"/>
  <c r="AD81" i="1"/>
  <c r="AE81" i="1" s="1"/>
  <c r="O81" i="1"/>
  <c r="P81" i="1" s="1"/>
  <c r="O66" i="1"/>
  <c r="P66" i="1" s="1"/>
  <c r="O77" i="1"/>
  <c r="P77" i="1" s="1"/>
  <c r="O79" i="1"/>
  <c r="P79" i="1" s="1"/>
  <c r="O64" i="1"/>
  <c r="P64" i="1" s="1"/>
  <c r="O73" i="1"/>
  <c r="P73" i="1" s="1"/>
  <c r="O75" i="1"/>
  <c r="P75" i="1" s="1"/>
  <c r="O67" i="1"/>
  <c r="P67" i="1" s="1"/>
  <c r="O65" i="1"/>
  <c r="P65" i="1" s="1"/>
  <c r="AC71" i="1"/>
  <c r="AF71" i="1" s="1"/>
  <c r="AG71" i="1" s="1"/>
  <c r="AA71" i="1"/>
  <c r="AD71" i="1" s="1"/>
  <c r="AE71" i="1" s="1"/>
  <c r="V75" i="1"/>
  <c r="V77" i="1"/>
  <c r="T67" i="1"/>
  <c r="U67" i="1" s="1"/>
  <c r="X67" i="1" s="1"/>
  <c r="Y67" i="1" s="1"/>
  <c r="AA67" i="1" s="1"/>
  <c r="AD67" i="1" s="1"/>
  <c r="AE67" i="1" s="1"/>
  <c r="V63" i="1"/>
  <c r="V71" i="1"/>
  <c r="V66" i="1"/>
  <c r="AA75" i="1"/>
  <c r="AD75" i="1" s="1"/>
  <c r="AC75" i="1"/>
  <c r="AF75" i="1" s="1"/>
  <c r="AG75" i="1" s="1"/>
  <c r="AA66" i="1"/>
  <c r="AD66" i="1" s="1"/>
  <c r="AC66" i="1"/>
  <c r="AF66" i="1" s="1"/>
  <c r="AG66" i="1" s="1"/>
  <c r="AC64" i="1"/>
  <c r="AF64" i="1" s="1"/>
  <c r="AG64" i="1" s="1"/>
  <c r="AA64" i="1"/>
  <c r="AD64" i="1" s="1"/>
  <c r="AC72" i="1"/>
  <c r="AF72" i="1" s="1"/>
  <c r="AG72" i="1" s="1"/>
  <c r="AA72" i="1"/>
  <c r="AD72" i="1" s="1"/>
  <c r="AC63" i="1"/>
  <c r="AF63" i="1" s="1"/>
  <c r="AG63" i="1" s="1"/>
  <c r="AA63" i="1"/>
  <c r="AD63" i="1" s="1"/>
  <c r="AC74" i="1"/>
  <c r="AF74" i="1" s="1"/>
  <c r="AG74" i="1" s="1"/>
  <c r="AA74" i="1"/>
  <c r="AD74" i="1" s="1"/>
  <c r="V65" i="1"/>
  <c r="T65" i="1"/>
  <c r="U65" i="1" s="1"/>
  <c r="X65" i="1" s="1"/>
  <c r="Y65" i="1" s="1"/>
  <c r="V78" i="1"/>
  <c r="T78" i="1"/>
  <c r="U78" i="1" s="1"/>
  <c r="X78" i="1" s="1"/>
  <c r="Y78" i="1" s="1"/>
  <c r="V64" i="1"/>
  <c r="T70" i="1"/>
  <c r="U70" i="1" s="1"/>
  <c r="X70" i="1" s="1"/>
  <c r="Y70" i="1" s="1"/>
  <c r="V73" i="1"/>
  <c r="T73" i="1"/>
  <c r="U73" i="1" s="1"/>
  <c r="X73" i="1" s="1"/>
  <c r="Y73" i="1" s="1"/>
  <c r="AA77" i="1"/>
  <c r="AD77" i="1" s="1"/>
  <c r="AC77" i="1"/>
  <c r="AF77" i="1" s="1"/>
  <c r="AG77" i="1" s="1"/>
  <c r="AC80" i="1"/>
  <c r="AF80" i="1" s="1"/>
  <c r="AG80" i="1" s="1"/>
  <c r="AA80" i="1"/>
  <c r="AD80" i="1" s="1"/>
  <c r="AC81" i="1"/>
  <c r="AF81" i="1" s="1"/>
  <c r="AG81" i="1" s="1"/>
  <c r="T79" i="1"/>
  <c r="U79" i="1" s="1"/>
  <c r="X79" i="1" s="1"/>
  <c r="Y79" i="1" s="1"/>
  <c r="V81" i="1"/>
  <c r="T68" i="1"/>
  <c r="U68" i="1" s="1"/>
  <c r="X68" i="1" s="1"/>
  <c r="Y68" i="1" s="1"/>
  <c r="T76" i="1"/>
  <c r="U76" i="1" s="1"/>
  <c r="X76" i="1" s="1"/>
  <c r="Y76" i="1" s="1"/>
  <c r="AC67" i="1" l="1"/>
  <c r="AF67" i="1" s="1"/>
  <c r="AG67" i="1" s="1"/>
  <c r="AH71" i="1"/>
  <c r="AI71" i="1" s="1"/>
  <c r="AJ71" i="1" s="1"/>
  <c r="AH81" i="1"/>
  <c r="AI81" i="1" s="1"/>
  <c r="AJ81" i="1" s="1"/>
  <c r="AE64" i="1"/>
  <c r="AH64" i="1"/>
  <c r="AI64" i="1" s="1"/>
  <c r="AJ64" i="1" s="1"/>
  <c r="AC70" i="1"/>
  <c r="AF70" i="1" s="1"/>
  <c r="AG70" i="1" s="1"/>
  <c r="AA70" i="1"/>
  <c r="AD70" i="1" s="1"/>
  <c r="AC78" i="1"/>
  <c r="AF78" i="1" s="1"/>
  <c r="AG78" i="1" s="1"/>
  <c r="AA78" i="1"/>
  <c r="AD78" i="1" s="1"/>
  <c r="AE77" i="1"/>
  <c r="AH77" i="1"/>
  <c r="AI77" i="1" s="1"/>
  <c r="AJ77" i="1" s="1"/>
  <c r="AA73" i="1"/>
  <c r="AD73" i="1" s="1"/>
  <c r="AC73" i="1"/>
  <c r="AF73" i="1" s="1"/>
  <c r="AG73" i="1" s="1"/>
  <c r="AE74" i="1"/>
  <c r="AH74" i="1"/>
  <c r="AI74" i="1" s="1"/>
  <c r="AJ74" i="1" s="1"/>
  <c r="AE80" i="1"/>
  <c r="AH80" i="1"/>
  <c r="AI80" i="1" s="1"/>
  <c r="AJ80" i="1" s="1"/>
  <c r="AA76" i="1"/>
  <c r="AD76" i="1" s="1"/>
  <c r="AC76" i="1"/>
  <c r="AF76" i="1" s="1"/>
  <c r="AG76" i="1" s="1"/>
  <c r="AC68" i="1"/>
  <c r="AF68" i="1" s="1"/>
  <c r="AG68" i="1" s="1"/>
  <c r="AA68" i="1"/>
  <c r="AD68" i="1" s="1"/>
  <c r="AA65" i="1"/>
  <c r="AD65" i="1" s="1"/>
  <c r="AC65" i="1"/>
  <c r="AF65" i="1" s="1"/>
  <c r="AG65" i="1" s="1"/>
  <c r="AE66" i="1"/>
  <c r="AH66" i="1"/>
  <c r="AI66" i="1" s="1"/>
  <c r="AJ66" i="1" s="1"/>
  <c r="AE72" i="1"/>
  <c r="AH72" i="1"/>
  <c r="AI72" i="1" s="1"/>
  <c r="AJ72" i="1" s="1"/>
  <c r="AA79" i="1"/>
  <c r="AD79" i="1" s="1"/>
  <c r="AC79" i="1"/>
  <c r="AF79" i="1" s="1"/>
  <c r="AG79" i="1" s="1"/>
  <c r="AH63" i="1"/>
  <c r="AI63" i="1" s="1"/>
  <c r="AJ63" i="1" s="1"/>
  <c r="AE63" i="1"/>
  <c r="AH75" i="1"/>
  <c r="AI75" i="1" s="1"/>
  <c r="AJ75" i="1" s="1"/>
  <c r="AE75" i="1"/>
  <c r="AH67" i="1" l="1"/>
  <c r="AI67" i="1" s="1"/>
  <c r="AJ67" i="1" s="1"/>
  <c r="AH79" i="1"/>
  <c r="AI79" i="1" s="1"/>
  <c r="AJ79" i="1" s="1"/>
  <c r="AE79" i="1"/>
  <c r="AE78" i="1"/>
  <c r="AH78" i="1"/>
  <c r="AI78" i="1" s="1"/>
  <c r="AJ78" i="1" s="1"/>
  <c r="AH76" i="1"/>
  <c r="AI76" i="1" s="1"/>
  <c r="AJ76" i="1" s="1"/>
  <c r="AE76" i="1"/>
  <c r="AH65" i="1"/>
  <c r="AI65" i="1" s="1"/>
  <c r="AJ65" i="1" s="1"/>
  <c r="AE65" i="1"/>
  <c r="AH70" i="1"/>
  <c r="AI70" i="1" s="1"/>
  <c r="AJ70" i="1" s="1"/>
  <c r="AE70" i="1"/>
  <c r="AE68" i="1"/>
  <c r="AH68" i="1"/>
  <c r="AI68" i="1" s="1"/>
  <c r="AJ68" i="1" s="1"/>
  <c r="AH73" i="1"/>
  <c r="AI73" i="1" s="1"/>
  <c r="AJ73" i="1" s="1"/>
  <c r="AE73" i="1"/>
  <c r="AU10" i="1" l="1"/>
  <c r="AV10" i="1" s="1"/>
  <c r="AU11" i="1"/>
  <c r="AV11" i="1" s="1"/>
  <c r="AU12" i="1"/>
  <c r="AV12" i="1" s="1"/>
  <c r="AU13" i="1"/>
  <c r="AV13" i="1" s="1"/>
  <c r="AU14" i="1"/>
  <c r="AV14" i="1" s="1"/>
  <c r="AU15" i="1"/>
  <c r="AV15" i="1" s="1"/>
  <c r="AU16" i="1"/>
  <c r="AV16" i="1" s="1"/>
  <c r="AU17" i="1"/>
  <c r="AV17" i="1" s="1"/>
  <c r="AU18" i="1"/>
  <c r="AV18" i="1" s="1"/>
  <c r="AU19" i="1"/>
  <c r="AV19" i="1" s="1"/>
  <c r="AU20" i="1"/>
  <c r="AV20" i="1" s="1"/>
  <c r="AU21" i="1"/>
  <c r="AV21" i="1" s="1"/>
  <c r="AV23" i="1"/>
  <c r="AU28" i="1"/>
  <c r="AV28" i="1" s="1"/>
  <c r="AU30" i="1"/>
  <c r="AV30" i="1" s="1"/>
  <c r="AU31" i="1"/>
  <c r="AV31" i="1" s="1"/>
  <c r="AU32" i="1"/>
  <c r="AV32" i="1" s="1"/>
  <c r="AU33" i="1"/>
  <c r="AV33" i="1" s="1"/>
  <c r="AU34" i="1"/>
  <c r="AV34" i="1" s="1"/>
  <c r="AU35" i="1"/>
  <c r="AV35" i="1" s="1"/>
  <c r="AU36" i="1"/>
  <c r="AV36" i="1" s="1"/>
  <c r="AU37" i="1"/>
  <c r="AV37" i="1" s="1"/>
  <c r="AU38" i="1"/>
  <c r="AV38" i="1" s="1"/>
  <c r="AU41" i="1"/>
  <c r="AV41" i="1" s="1"/>
  <c r="AU42" i="1"/>
  <c r="AV42" i="1" s="1"/>
  <c r="AU44" i="1"/>
  <c r="AV44" i="1" s="1"/>
  <c r="AU46" i="1"/>
  <c r="AV46" i="1" s="1"/>
  <c r="AU48" i="1"/>
  <c r="AV48" i="1" s="1"/>
  <c r="AU49" i="1"/>
  <c r="AV49" i="1" s="1"/>
  <c r="AU51" i="1"/>
  <c r="AV51" i="1" s="1"/>
  <c r="AU53" i="1"/>
  <c r="AV53" i="1" s="1"/>
  <c r="AU55" i="1"/>
  <c r="AV55" i="1" s="1"/>
  <c r="AU56" i="1"/>
  <c r="AV56" i="1" s="1"/>
  <c r="AU57" i="1"/>
  <c r="AV57" i="1" s="1"/>
  <c r="AU58" i="1"/>
  <c r="AV58" i="1" s="1"/>
  <c r="AU59" i="1"/>
  <c r="AV59" i="1" s="1"/>
  <c r="AU60" i="1"/>
  <c r="AV60" i="1" s="1"/>
  <c r="AU61" i="1"/>
  <c r="AV61" i="1" s="1"/>
  <c r="AU62" i="1"/>
  <c r="AV62" i="1" s="1"/>
  <c r="AU9" i="1"/>
  <c r="AV9" i="1" s="1"/>
  <c r="V62" i="1" l="1"/>
  <c r="V61" i="1"/>
  <c r="T60" i="1"/>
  <c r="U60" i="1" s="1"/>
  <c r="T59" i="1"/>
  <c r="U59" i="1" s="1"/>
  <c r="N59" i="1"/>
  <c r="L59" i="1"/>
  <c r="O59" i="1" l="1"/>
  <c r="P59" i="1" s="1"/>
  <c r="V59" i="1"/>
  <c r="V60" i="1"/>
  <c r="T61" i="1"/>
  <c r="U61" i="1" s="1"/>
  <c r="T62" i="1"/>
  <c r="U62" i="1" s="1"/>
  <c r="X59" i="1" l="1"/>
  <c r="Y59" i="1" s="1"/>
  <c r="AA59" i="1" s="1"/>
  <c r="AD59" i="1" s="1"/>
  <c r="AC59" i="1" l="1"/>
  <c r="AF59" i="1" s="1"/>
  <c r="AG59" i="1" s="1"/>
  <c r="AE59" i="1"/>
  <c r="AH59" i="1" l="1"/>
  <c r="AI59" i="1" s="1"/>
  <c r="AJ59" i="1" s="1"/>
  <c r="R58" i="1" l="1"/>
  <c r="V58" i="1" s="1"/>
  <c r="R57" i="1"/>
  <c r="T57" i="1" s="1"/>
  <c r="U57" i="1" s="1"/>
  <c r="N57" i="1"/>
  <c r="L57" i="1"/>
  <c r="R56" i="1"/>
  <c r="T56" i="1" s="1"/>
  <c r="U56" i="1" s="1"/>
  <c r="R55" i="1"/>
  <c r="T55" i="1" s="1"/>
  <c r="U55" i="1" s="1"/>
  <c r="N55" i="1"/>
  <c r="L55" i="1"/>
  <c r="X55" i="1" l="1"/>
  <c r="Y55" i="1" s="1"/>
  <c r="AC55" i="1" s="1"/>
  <c r="AF55" i="1" s="1"/>
  <c r="AG55" i="1" s="1"/>
  <c r="O57" i="1"/>
  <c r="P57" i="1" s="1"/>
  <c r="V57" i="1"/>
  <c r="O55" i="1"/>
  <c r="P55" i="1" s="1"/>
  <c r="V55" i="1"/>
  <c r="V56" i="1"/>
  <c r="T58" i="1"/>
  <c r="U58" i="1" s="1"/>
  <c r="X57" i="1" s="1"/>
  <c r="Y57" i="1" s="1"/>
  <c r="AA55" i="1" l="1"/>
  <c r="AD55" i="1" s="1"/>
  <c r="AH55" i="1" s="1"/>
  <c r="AI55" i="1" s="1"/>
  <c r="AJ55" i="1" s="1"/>
  <c r="AC57" i="1"/>
  <c r="AF57" i="1" s="1"/>
  <c r="AG57" i="1" s="1"/>
  <c r="AA57" i="1"/>
  <c r="AD57" i="1" s="1"/>
  <c r="AE55" i="1" l="1"/>
  <c r="AE57" i="1"/>
  <c r="AH57" i="1"/>
  <c r="AI57" i="1" s="1"/>
  <c r="AJ57" i="1" s="1"/>
  <c r="V54" i="1" l="1"/>
  <c r="T53" i="1"/>
  <c r="U53" i="1" s="1"/>
  <c r="N53" i="1"/>
  <c r="L53" i="1"/>
  <c r="T52" i="1"/>
  <c r="U52" i="1" s="1"/>
  <c r="T51" i="1"/>
  <c r="U51" i="1" s="1"/>
  <c r="N51" i="1"/>
  <c r="L51" i="1"/>
  <c r="T50" i="1"/>
  <c r="U50" i="1" s="1"/>
  <c r="V49" i="1"/>
  <c r="N49" i="1"/>
  <c r="L49" i="1"/>
  <c r="V48" i="1"/>
  <c r="N48" i="1"/>
  <c r="L48" i="1"/>
  <c r="V47" i="1"/>
  <c r="T46" i="1"/>
  <c r="U46" i="1" s="1"/>
  <c r="N46" i="1"/>
  <c r="L46" i="1"/>
  <c r="O51" i="1" l="1"/>
  <c r="P51" i="1" s="1"/>
  <c r="V46" i="1"/>
  <c r="T49" i="1"/>
  <c r="U49" i="1" s="1"/>
  <c r="X49" i="1" s="1"/>
  <c r="Y49" i="1" s="1"/>
  <c r="O48" i="1"/>
  <c r="P48" i="1" s="1"/>
  <c r="V52" i="1"/>
  <c r="X51" i="1"/>
  <c r="Y51" i="1" s="1"/>
  <c r="AA51" i="1" s="1"/>
  <c r="AD51" i="1" s="1"/>
  <c r="V51" i="1"/>
  <c r="V50" i="1"/>
  <c r="O53" i="1"/>
  <c r="P53" i="1" s="1"/>
  <c r="O46" i="1"/>
  <c r="P46" i="1" s="1"/>
  <c r="O49" i="1"/>
  <c r="P49" i="1" s="1"/>
  <c r="V53" i="1"/>
  <c r="T48" i="1"/>
  <c r="U48" i="1" s="1"/>
  <c r="X48" i="1" s="1"/>
  <c r="Y48" i="1" s="1"/>
  <c r="T54" i="1"/>
  <c r="U54" i="1" s="1"/>
  <c r="X53" i="1" s="1"/>
  <c r="Y53" i="1" s="1"/>
  <c r="T47" i="1"/>
  <c r="U47" i="1" s="1"/>
  <c r="X46" i="1" s="1"/>
  <c r="Y46" i="1" s="1"/>
  <c r="AC51" i="1" l="1"/>
  <c r="AF51" i="1" s="1"/>
  <c r="AG51" i="1" s="1"/>
  <c r="AC46" i="1"/>
  <c r="AF46" i="1" s="1"/>
  <c r="AG46" i="1" s="1"/>
  <c r="AA46" i="1"/>
  <c r="AD46" i="1" s="1"/>
  <c r="AA53" i="1"/>
  <c r="AD53" i="1" s="1"/>
  <c r="AC53" i="1"/>
  <c r="AF53" i="1" s="1"/>
  <c r="AG53" i="1" s="1"/>
  <c r="AC48" i="1"/>
  <c r="AF48" i="1" s="1"/>
  <c r="AG48" i="1" s="1"/>
  <c r="AA48" i="1"/>
  <c r="AD48" i="1" s="1"/>
  <c r="AE51" i="1"/>
  <c r="AC49" i="1"/>
  <c r="AF49" i="1" s="1"/>
  <c r="AG49" i="1" s="1"/>
  <c r="AA49" i="1"/>
  <c r="AD49" i="1" s="1"/>
  <c r="AH51" i="1" l="1"/>
  <c r="AI51" i="1" s="1"/>
  <c r="AJ51" i="1" s="1"/>
  <c r="AE48" i="1"/>
  <c r="AH48" i="1"/>
  <c r="AI48" i="1" s="1"/>
  <c r="AJ48" i="1" s="1"/>
  <c r="AE53" i="1"/>
  <c r="AH53" i="1"/>
  <c r="AI53" i="1" s="1"/>
  <c r="AJ53" i="1" s="1"/>
  <c r="AH49" i="1"/>
  <c r="AI49" i="1" s="1"/>
  <c r="AJ49" i="1" s="1"/>
  <c r="AE49" i="1"/>
  <c r="AE46" i="1"/>
  <c r="AH46" i="1"/>
  <c r="AI46" i="1" s="1"/>
  <c r="AJ46" i="1" s="1"/>
  <c r="T45" i="1" l="1"/>
  <c r="U45" i="1" s="1"/>
  <c r="V44" i="1"/>
  <c r="N44" i="1"/>
  <c r="L44" i="1"/>
  <c r="V43" i="1"/>
  <c r="V42" i="1"/>
  <c r="V41" i="1"/>
  <c r="N41" i="1"/>
  <c r="L41" i="1"/>
  <c r="V40" i="1"/>
  <c r="V39" i="1"/>
  <c r="V38" i="1"/>
  <c r="T37" i="1"/>
  <c r="U37" i="1" s="1"/>
  <c r="N37" i="1"/>
  <c r="L37" i="1"/>
  <c r="O44" i="1" l="1"/>
  <c r="P44" i="1" s="1"/>
  <c r="O41" i="1"/>
  <c r="P41" i="1" s="1"/>
  <c r="O37" i="1"/>
  <c r="P37" i="1" s="1"/>
  <c r="V37" i="1"/>
  <c r="T43" i="1"/>
  <c r="U43" i="1" s="1"/>
  <c r="V45" i="1"/>
  <c r="T44" i="1"/>
  <c r="U44" i="1" s="1"/>
  <c r="X44" i="1" s="1"/>
  <c r="Y44" i="1" s="1"/>
  <c r="T39" i="1"/>
  <c r="U39" i="1" s="1"/>
  <c r="T42" i="1"/>
  <c r="U42" i="1" s="1"/>
  <c r="T40" i="1"/>
  <c r="U40" i="1" s="1"/>
  <c r="T38" i="1"/>
  <c r="U38" i="1" s="1"/>
  <c r="T41" i="1"/>
  <c r="U41" i="1" s="1"/>
  <c r="X41" i="1" l="1"/>
  <c r="Y41" i="1" s="1"/>
  <c r="AA41" i="1" s="1"/>
  <c r="AD41" i="1" s="1"/>
  <c r="X37" i="1"/>
  <c r="Y37" i="1" s="1"/>
  <c r="AC37" i="1" s="1"/>
  <c r="AF37" i="1" s="1"/>
  <c r="AG37" i="1" s="1"/>
  <c r="AC44" i="1"/>
  <c r="AF44" i="1" s="1"/>
  <c r="AG44" i="1" s="1"/>
  <c r="AA44" i="1"/>
  <c r="AD44" i="1" s="1"/>
  <c r="AC41" i="1" l="1"/>
  <c r="AF41" i="1" s="1"/>
  <c r="AG41" i="1" s="1"/>
  <c r="AA37" i="1"/>
  <c r="AD37" i="1" s="1"/>
  <c r="AE37" i="1" s="1"/>
  <c r="AE44" i="1"/>
  <c r="AH44" i="1"/>
  <c r="AI44" i="1" s="1"/>
  <c r="AJ44" i="1" s="1"/>
  <c r="AE41" i="1"/>
  <c r="AH37" i="1" l="1"/>
  <c r="AI37" i="1" s="1"/>
  <c r="AJ37" i="1" s="1"/>
  <c r="AH41" i="1"/>
  <c r="AI41" i="1" s="1"/>
  <c r="AJ41" i="1" s="1"/>
  <c r="V36" i="1"/>
  <c r="N36" i="1"/>
  <c r="L36" i="1"/>
  <c r="T35" i="1"/>
  <c r="U35" i="1" s="1"/>
  <c r="X35" i="1" s="1"/>
  <c r="Y35" i="1" s="1"/>
  <c r="N35" i="1"/>
  <c r="L35" i="1"/>
  <c r="T34" i="1"/>
  <c r="U34" i="1" s="1"/>
  <c r="X34" i="1" s="1"/>
  <c r="Y34" i="1" s="1"/>
  <c r="N34" i="1"/>
  <c r="L34" i="1"/>
  <c r="O34" i="1" l="1"/>
  <c r="P34" i="1" s="1"/>
  <c r="O36" i="1"/>
  <c r="P36" i="1" s="1"/>
  <c r="O35" i="1"/>
  <c r="P35" i="1" s="1"/>
  <c r="AC34" i="1"/>
  <c r="AF34" i="1" s="1"/>
  <c r="AG34" i="1" s="1"/>
  <c r="AA34" i="1"/>
  <c r="AD34" i="1" s="1"/>
  <c r="AC35" i="1"/>
  <c r="AF35" i="1" s="1"/>
  <c r="AG35" i="1" s="1"/>
  <c r="AA35" i="1"/>
  <c r="AD35" i="1" s="1"/>
  <c r="V34" i="1"/>
  <c r="V35" i="1"/>
  <c r="T36" i="1"/>
  <c r="U36" i="1" s="1"/>
  <c r="X36" i="1" s="1"/>
  <c r="Y36" i="1" s="1"/>
  <c r="AA36" i="1" l="1"/>
  <c r="AD36" i="1" s="1"/>
  <c r="AC36" i="1"/>
  <c r="AF36" i="1" s="1"/>
  <c r="AG36" i="1" s="1"/>
  <c r="AE35" i="1"/>
  <c r="AH35" i="1"/>
  <c r="AI35" i="1" s="1"/>
  <c r="AJ35" i="1" s="1"/>
  <c r="AH34" i="1"/>
  <c r="AI34" i="1" s="1"/>
  <c r="AJ34" i="1" s="1"/>
  <c r="AE34" i="1"/>
  <c r="AH36" i="1" l="1"/>
  <c r="AI36" i="1" s="1"/>
  <c r="AJ36" i="1" s="1"/>
  <c r="AE36" i="1"/>
  <c r="V33" i="1" l="1"/>
  <c r="R32" i="1"/>
  <c r="T32" i="1" s="1"/>
  <c r="U32" i="1" s="1"/>
  <c r="N32" i="1"/>
  <c r="L32" i="1"/>
  <c r="O32" i="1" l="1"/>
  <c r="P32" i="1" s="1"/>
  <c r="V32" i="1"/>
  <c r="T33" i="1"/>
  <c r="U33" i="1" s="1"/>
  <c r="X32" i="1" s="1"/>
  <c r="Y32" i="1" s="1"/>
  <c r="AC32" i="1" l="1"/>
  <c r="AF32" i="1" s="1"/>
  <c r="AG32" i="1" s="1"/>
  <c r="AA32" i="1"/>
  <c r="AD32" i="1" s="1"/>
  <c r="AE32" i="1" l="1"/>
  <c r="AH32" i="1"/>
  <c r="AI32" i="1" s="1"/>
  <c r="AJ32" i="1" s="1"/>
  <c r="V31" i="1" l="1"/>
  <c r="N31" i="1"/>
  <c r="L31" i="1"/>
  <c r="T30" i="1"/>
  <c r="U30" i="1" s="1"/>
  <c r="X30" i="1" s="1"/>
  <c r="Y30" i="1" s="1"/>
  <c r="N30" i="1"/>
  <c r="L30" i="1"/>
  <c r="O30" i="1" l="1"/>
  <c r="P30" i="1" s="1"/>
  <c r="O31" i="1"/>
  <c r="P31" i="1" s="1"/>
  <c r="T31" i="1"/>
  <c r="U31" i="1" s="1"/>
  <c r="X31" i="1" s="1"/>
  <c r="Y31" i="1" s="1"/>
  <c r="AC31" i="1" s="1"/>
  <c r="AF31" i="1" s="1"/>
  <c r="AG31" i="1" s="1"/>
  <c r="AC30" i="1"/>
  <c r="AF30" i="1" s="1"/>
  <c r="AG30" i="1" s="1"/>
  <c r="AA30" i="1"/>
  <c r="AD30" i="1" s="1"/>
  <c r="V30" i="1"/>
  <c r="AA31" i="1" l="1"/>
  <c r="AD31" i="1" s="1"/>
  <c r="AH31" i="1" s="1"/>
  <c r="AI31" i="1" s="1"/>
  <c r="AJ31" i="1" s="1"/>
  <c r="AE30" i="1"/>
  <c r="AH30" i="1"/>
  <c r="AI30" i="1" s="1"/>
  <c r="AJ30" i="1" s="1"/>
  <c r="AE31" i="1" l="1"/>
  <c r="V29" i="1"/>
  <c r="T28" i="1"/>
  <c r="U28" i="1" s="1"/>
  <c r="N28" i="1"/>
  <c r="L28" i="1"/>
  <c r="T27" i="1"/>
  <c r="U27" i="1" s="1"/>
  <c r="T26" i="1"/>
  <c r="U26" i="1" s="1"/>
  <c r="N26" i="1"/>
  <c r="L26" i="1"/>
  <c r="T25" i="1"/>
  <c r="U25" i="1" s="1"/>
  <c r="V24" i="1"/>
  <c r="V23" i="1"/>
  <c r="N23" i="1"/>
  <c r="L23" i="1"/>
  <c r="O28" i="1" l="1"/>
  <c r="P28" i="1" s="1"/>
  <c r="O26" i="1"/>
  <c r="P26" i="1" s="1"/>
  <c r="T23" i="1"/>
  <c r="U23" i="1" s="1"/>
  <c r="V27" i="1"/>
  <c r="O23" i="1"/>
  <c r="P23" i="1" s="1"/>
  <c r="V25" i="1"/>
  <c r="V28" i="1"/>
  <c r="V26" i="1"/>
  <c r="X26" i="1"/>
  <c r="Y26" i="1" s="1"/>
  <c r="T24" i="1"/>
  <c r="U24" i="1" s="1"/>
  <c r="T29" i="1"/>
  <c r="U29" i="1" s="1"/>
  <c r="X28" i="1" s="1"/>
  <c r="Y28" i="1" s="1"/>
  <c r="X23" i="1" l="1"/>
  <c r="Y23" i="1" s="1"/>
  <c r="AA23" i="1" s="1"/>
  <c r="AD23" i="1" s="1"/>
  <c r="AC28" i="1"/>
  <c r="AF28" i="1" s="1"/>
  <c r="AG28" i="1" s="1"/>
  <c r="AA28" i="1"/>
  <c r="AD28" i="1" s="1"/>
  <c r="AC26" i="1"/>
  <c r="AF26" i="1" s="1"/>
  <c r="AG26" i="1" s="1"/>
  <c r="AA26" i="1"/>
  <c r="AD26" i="1" s="1"/>
  <c r="AC23" i="1" l="1"/>
  <c r="AF23" i="1" s="1"/>
  <c r="AG23" i="1" s="1"/>
  <c r="AE26" i="1"/>
  <c r="AH26" i="1"/>
  <c r="AI26" i="1" s="1"/>
  <c r="AJ26" i="1" s="1"/>
  <c r="AE23" i="1"/>
  <c r="AE28" i="1"/>
  <c r="AH28" i="1"/>
  <c r="AI28" i="1" s="1"/>
  <c r="AJ28" i="1" s="1"/>
  <c r="AH23" i="1" l="1"/>
  <c r="AI23" i="1" s="1"/>
  <c r="AJ23" i="1" s="1"/>
  <c r="V22" i="1"/>
  <c r="T21" i="1"/>
  <c r="U21" i="1" s="1"/>
  <c r="N21" i="1"/>
  <c r="L21" i="1"/>
  <c r="T20" i="1"/>
  <c r="U20" i="1" s="1"/>
  <c r="T19" i="1"/>
  <c r="U19" i="1" s="1"/>
  <c r="N19" i="1"/>
  <c r="L19" i="1"/>
  <c r="T18" i="1"/>
  <c r="U18" i="1" s="1"/>
  <c r="R17" i="1"/>
  <c r="V17" i="1" s="1"/>
  <c r="N17" i="1"/>
  <c r="L17" i="1"/>
  <c r="R16" i="1"/>
  <c r="V16" i="1" s="1"/>
  <c r="N16" i="1"/>
  <c r="L16" i="1"/>
  <c r="O16" i="1" l="1"/>
  <c r="P16" i="1" s="1"/>
  <c r="O19" i="1"/>
  <c r="P19" i="1" s="1"/>
  <c r="V20" i="1"/>
  <c r="T17" i="1"/>
  <c r="U17" i="1" s="1"/>
  <c r="X17" i="1" s="1"/>
  <c r="Y17" i="1" s="1"/>
  <c r="AA17" i="1" s="1"/>
  <c r="AD17" i="1" s="1"/>
  <c r="V18" i="1"/>
  <c r="O21" i="1"/>
  <c r="P21" i="1" s="1"/>
  <c r="O17" i="1"/>
  <c r="P17" i="1" s="1"/>
  <c r="V21" i="1"/>
  <c r="V19" i="1"/>
  <c r="X19" i="1"/>
  <c r="Y19" i="1" s="1"/>
  <c r="T22" i="1"/>
  <c r="U22" i="1" s="1"/>
  <c r="X21" i="1" s="1"/>
  <c r="Y21" i="1" s="1"/>
  <c r="T16" i="1"/>
  <c r="U16" i="1" s="1"/>
  <c r="X16" i="1" s="1"/>
  <c r="Y16" i="1" s="1"/>
  <c r="AC15" i="1"/>
  <c r="AF15" i="1" s="1"/>
  <c r="AG15" i="1" s="1"/>
  <c r="AC11" i="1"/>
  <c r="AF11" i="1" s="1"/>
  <c r="AG11" i="1" s="1"/>
  <c r="AC10" i="1"/>
  <c r="AF10" i="1" s="1"/>
  <c r="AG10" i="1" s="1"/>
  <c r="AA15" i="1"/>
  <c r="AD15" i="1" s="1"/>
  <c r="AA11" i="1"/>
  <c r="AD11" i="1" s="1"/>
  <c r="AA10" i="1"/>
  <c r="AD10" i="1" s="1"/>
  <c r="Y15" i="1"/>
  <c r="Y11" i="1"/>
  <c r="Y10" i="1"/>
  <c r="AC17" i="1" l="1"/>
  <c r="AF17" i="1" s="1"/>
  <c r="AG17" i="1" s="1"/>
  <c r="AA21" i="1"/>
  <c r="AD21" i="1" s="1"/>
  <c r="AC21" i="1"/>
  <c r="AF21" i="1" s="1"/>
  <c r="AG21" i="1" s="1"/>
  <c r="AC16" i="1"/>
  <c r="AF16" i="1" s="1"/>
  <c r="AG16" i="1" s="1"/>
  <c r="AA16" i="1"/>
  <c r="AD16" i="1" s="1"/>
  <c r="AC19" i="1"/>
  <c r="AF19" i="1" s="1"/>
  <c r="AG19" i="1" s="1"/>
  <c r="AA19" i="1"/>
  <c r="AD19" i="1" s="1"/>
  <c r="AE17" i="1"/>
  <c r="T14" i="1"/>
  <c r="U14" i="1" s="1"/>
  <c r="V14" i="1"/>
  <c r="AE10" i="1"/>
  <c r="AH10" i="1"/>
  <c r="AE11" i="1"/>
  <c r="AH11" i="1"/>
  <c r="AH15" i="1"/>
  <c r="AE15" i="1"/>
  <c r="AH17" i="1" l="1"/>
  <c r="AI17" i="1" s="1"/>
  <c r="AJ17" i="1" s="1"/>
  <c r="AE19" i="1"/>
  <c r="AH19" i="1"/>
  <c r="AI19" i="1" s="1"/>
  <c r="AJ19" i="1" s="1"/>
  <c r="AH16" i="1"/>
  <c r="AI16" i="1" s="1"/>
  <c r="AJ16" i="1" s="1"/>
  <c r="AE16" i="1"/>
  <c r="AE21" i="1"/>
  <c r="AH21" i="1"/>
  <c r="AI21" i="1" s="1"/>
  <c r="AJ21" i="1" s="1"/>
  <c r="T10" i="1" l="1"/>
  <c r="U10" i="1" s="1"/>
  <c r="N10" i="1"/>
  <c r="L10" i="1"/>
  <c r="O10" i="1" l="1"/>
  <c r="V10" i="1"/>
  <c r="L11" i="1" l="1"/>
  <c r="N11" i="1"/>
  <c r="O11" i="1" l="1"/>
  <c r="N13" i="1" l="1"/>
  <c r="L13" i="1"/>
  <c r="N12" i="1"/>
  <c r="L12" i="1"/>
  <c r="N9" i="1"/>
  <c r="L9" i="1"/>
  <c r="V11" i="1" l="1"/>
  <c r="T11" i="1"/>
  <c r="U11" i="1" s="1"/>
  <c r="V12" i="1"/>
  <c r="T12" i="1"/>
  <c r="U12" i="1" s="1"/>
  <c r="X12" i="1" s="1"/>
  <c r="Y12" i="1" s="1"/>
  <c r="V13" i="1"/>
  <c r="O13" i="1"/>
  <c r="P13" i="1" s="1"/>
  <c r="O12" i="1"/>
  <c r="P12" i="1" s="1"/>
  <c r="V9" i="1"/>
  <c r="O9" i="1"/>
  <c r="P9" i="1" s="1"/>
  <c r="T9" i="1" l="1"/>
  <c r="U9" i="1" s="1"/>
  <c r="T13" i="1"/>
  <c r="U13" i="1" s="1"/>
  <c r="X9" i="1" l="1"/>
  <c r="Y9" i="1" s="1"/>
  <c r="AN4" i="1"/>
  <c r="AN3" i="1"/>
  <c r="AN2" i="1"/>
  <c r="AN1" i="1"/>
  <c r="Z1" i="1"/>
  <c r="AA9" i="1" l="1"/>
  <c r="AD9" i="1" s="1"/>
  <c r="AE9" i="1" s="1"/>
  <c r="AC9" i="1"/>
  <c r="AF9" i="1" s="1"/>
  <c r="AG9" i="1" s="1"/>
  <c r="AH9" i="1" l="1"/>
  <c r="AI9" i="1" s="1"/>
  <c r="AJ9" i="1" s="1"/>
  <c r="V15" i="1"/>
  <c r="T15" i="1"/>
  <c r="U15" i="1" s="1"/>
  <c r="X13" i="1" l="1"/>
  <c r="Y13" i="1" s="1"/>
  <c r="AC13" i="1" l="1"/>
  <c r="AF13" i="1" s="1"/>
  <c r="AG13" i="1" s="1"/>
  <c r="AA13" i="1"/>
  <c r="AD13" i="1" s="1"/>
  <c r="AE13" i="1" s="1"/>
  <c r="AC12" i="1"/>
  <c r="AF12" i="1" s="1"/>
  <c r="AG12" i="1" s="1"/>
  <c r="AA12" i="1"/>
  <c r="AD12" i="1" s="1"/>
  <c r="AH13" i="1" l="1"/>
  <c r="AI13" i="1" s="1"/>
  <c r="AJ13" i="1" s="1"/>
  <c r="AE12" i="1"/>
  <c r="AH12" i="1"/>
  <c r="AI12" i="1" s="1"/>
  <c r="AJ12" i="1" s="1"/>
</calcChain>
</file>

<file path=xl/sharedStrings.xml><?xml version="1.0" encoding="utf-8"?>
<sst xmlns="http://schemas.openxmlformats.org/spreadsheetml/2006/main" count="1477" uniqueCount="766">
  <si>
    <t>Identificación del riesgo</t>
  </si>
  <si>
    <t>Macroproceso</t>
  </si>
  <si>
    <t>Proceso / Proyecto</t>
  </si>
  <si>
    <t>PROBABILIDAD</t>
  </si>
  <si>
    <t xml:space="preserve">Casi Seguro (5) </t>
  </si>
  <si>
    <t>Probable (4)</t>
  </si>
  <si>
    <t>Posible (3)</t>
  </si>
  <si>
    <t>Improbable (2)</t>
  </si>
  <si>
    <t>Raro (1)</t>
  </si>
  <si>
    <t>Insignificante (1)</t>
  </si>
  <si>
    <t>Menor (2)</t>
  </si>
  <si>
    <t>Moderado (3)</t>
  </si>
  <si>
    <t>Mayor (4)</t>
  </si>
  <si>
    <t>Catastrófico (5)</t>
  </si>
  <si>
    <t>IMPACTO</t>
  </si>
  <si>
    <t>MACROPROCESOS</t>
  </si>
  <si>
    <t xml:space="preserve">PROCESOS </t>
  </si>
  <si>
    <t>FRECUENCIA</t>
  </si>
  <si>
    <t>SI/NO</t>
  </si>
  <si>
    <t>Estratégico</t>
  </si>
  <si>
    <t>Planeación Estratégica</t>
  </si>
  <si>
    <t>Gestión</t>
  </si>
  <si>
    <t>Estatégico</t>
  </si>
  <si>
    <t>Rara vez</t>
  </si>
  <si>
    <t>Si</t>
  </si>
  <si>
    <t>Baja</t>
  </si>
  <si>
    <t>Misional</t>
  </si>
  <si>
    <t xml:space="preserve">Gestión de las Comunicaciones </t>
  </si>
  <si>
    <t>Corrupción</t>
  </si>
  <si>
    <t>Financiero</t>
  </si>
  <si>
    <t>Improbable</t>
  </si>
  <si>
    <t>No</t>
  </si>
  <si>
    <t>Moderada</t>
  </si>
  <si>
    <t>Apoyo</t>
  </si>
  <si>
    <t>Diseño y Creación de Contenidos</t>
  </si>
  <si>
    <t>Operativo</t>
  </si>
  <si>
    <t>Posible</t>
  </si>
  <si>
    <t>Moderado</t>
  </si>
  <si>
    <t>Alta</t>
  </si>
  <si>
    <t>Control, Seguimiento y Evaluación</t>
  </si>
  <si>
    <t>Emisión de Contenidos</t>
  </si>
  <si>
    <t>Probable</t>
  </si>
  <si>
    <t>Mayor</t>
  </si>
  <si>
    <t>Extrema</t>
  </si>
  <si>
    <t xml:space="preserve">Comercialización </t>
  </si>
  <si>
    <t>Tecnológico</t>
  </si>
  <si>
    <t>Casi seguro</t>
  </si>
  <si>
    <t>Catastrófico</t>
  </si>
  <si>
    <t>Producción de Televisión</t>
  </si>
  <si>
    <t xml:space="preserve">Gestión Financiera y Facturación </t>
  </si>
  <si>
    <t xml:space="preserve">Gestión Jurídica y Contractual </t>
  </si>
  <si>
    <t xml:space="preserve">Gestión de Recursos y Administración de la Información </t>
  </si>
  <si>
    <t>Gestión del Talento Humano</t>
  </si>
  <si>
    <t>Servicio a la Ciudadania y Defensor del Televidente</t>
  </si>
  <si>
    <t xml:space="preserve">Control, Seguimiento y Evaluación </t>
  </si>
  <si>
    <t>Objetivo del proceso / proyecto</t>
  </si>
  <si>
    <t>Código</t>
  </si>
  <si>
    <t>Tipología</t>
  </si>
  <si>
    <t>VALORACIÓN DEL RIESGO</t>
  </si>
  <si>
    <t>(1-2)</t>
  </si>
  <si>
    <t>(3-6)</t>
  </si>
  <si>
    <t>(8-12)</t>
  </si>
  <si>
    <t>(15-25)</t>
  </si>
  <si>
    <t>Bajo</t>
  </si>
  <si>
    <t>Alto</t>
  </si>
  <si>
    <t>Extremo</t>
  </si>
  <si>
    <t>Valoración del nivel de riesgo</t>
  </si>
  <si>
    <t>Asumir el Riesgo (Genera menores efectos que pueden ser fácilmente remediados).</t>
  </si>
  <si>
    <t>Reducir el Riesgo (Se administra con procedimientos normales de control).</t>
  </si>
  <si>
    <t>Reducir el Riesgo, Evitar, Compartir o Transferir (Se requiere pronta atención).</t>
  </si>
  <si>
    <t>Reducir el Riesgo, Evitar o Compartir (Se requiere acción inmediata).</t>
  </si>
  <si>
    <t>Niveles de impacto aplicados a riesgos de corrupción</t>
  </si>
  <si>
    <t>Descripción</t>
  </si>
  <si>
    <t>Cumplimiento</t>
  </si>
  <si>
    <t>Seguridad Digital</t>
  </si>
  <si>
    <t>Ambientales</t>
  </si>
  <si>
    <t>Seguridad y Salud (SST)</t>
  </si>
  <si>
    <t>TIPO RIESGO</t>
  </si>
  <si>
    <t>Análisis de Riesgo (Riesgo inherente)</t>
  </si>
  <si>
    <t>Zona de riesgo Inherente</t>
  </si>
  <si>
    <t>F</t>
  </si>
  <si>
    <t>I</t>
  </si>
  <si>
    <t>Insignificante</t>
  </si>
  <si>
    <t>Menor</t>
  </si>
  <si>
    <t>Descripción del control</t>
  </si>
  <si>
    <t>P1</t>
  </si>
  <si>
    <t>P2</t>
  </si>
  <si>
    <t>P3</t>
  </si>
  <si>
    <t>P4</t>
  </si>
  <si>
    <t>P5</t>
  </si>
  <si>
    <t>P6</t>
  </si>
  <si>
    <t>P7</t>
  </si>
  <si>
    <t>Asignado</t>
  </si>
  <si>
    <t>No asignado</t>
  </si>
  <si>
    <t>Adecuado</t>
  </si>
  <si>
    <t>Inadecuado</t>
  </si>
  <si>
    <t>Oportuna</t>
  </si>
  <si>
    <t>Inoportuna</t>
  </si>
  <si>
    <t>Prevenir o detectar</t>
  </si>
  <si>
    <t>No es control</t>
  </si>
  <si>
    <t>Confiable</t>
  </si>
  <si>
    <t>No confiable</t>
  </si>
  <si>
    <t>Se investigan y resuelven oportunamente</t>
  </si>
  <si>
    <t>No se investigan y resuelven oportunamente</t>
  </si>
  <si>
    <t>Completa</t>
  </si>
  <si>
    <t>Incompleta</t>
  </si>
  <si>
    <t>No existe</t>
  </si>
  <si>
    <t>Responsable</t>
  </si>
  <si>
    <t>P8</t>
  </si>
  <si>
    <t>EJECUCIÓN</t>
  </si>
  <si>
    <t>Fuerte</t>
  </si>
  <si>
    <t>Débil</t>
  </si>
  <si>
    <t>¿Requiere acciones para fortalecer el control?</t>
  </si>
  <si>
    <t>Riesgo Residual</t>
  </si>
  <si>
    <t>Zona de riesgo residual</t>
  </si>
  <si>
    <t>¿Disminuye probabilidad?</t>
  </si>
  <si>
    <t>¿Disminuye impacto?</t>
  </si>
  <si>
    <t>Directamente</t>
  </si>
  <si>
    <t>No disminuye</t>
  </si>
  <si>
    <t>Indirectamente</t>
  </si>
  <si>
    <t>Evaluación de ejecución</t>
  </si>
  <si>
    <t>Solidez conjunta</t>
  </si>
  <si>
    <t>Solidez individual</t>
  </si>
  <si>
    <t>Ponderación
(%)</t>
  </si>
  <si>
    <t>Valor #</t>
  </si>
  <si>
    <t>Valor Ponderado</t>
  </si>
  <si>
    <t>Evaluación de controles</t>
  </si>
  <si>
    <t>Valor de reducción de probabilidad</t>
  </si>
  <si>
    <t>Valor de reducción de impacto</t>
  </si>
  <si>
    <t>P9</t>
  </si>
  <si>
    <t>Probabilidad e impacto después de controles</t>
  </si>
  <si>
    <t>F'</t>
  </si>
  <si>
    <t>Probabilidad (residual)</t>
  </si>
  <si>
    <t>I'</t>
  </si>
  <si>
    <t>Impacto (residual)</t>
  </si>
  <si>
    <t>Opciones de manejo</t>
  </si>
  <si>
    <t>Evaluación de diseño
(Anexo 2)</t>
  </si>
  <si>
    <t>Plazo de ejecución</t>
  </si>
  <si>
    <t>Plan de manejo de riesgos</t>
  </si>
  <si>
    <t>Clasificación</t>
  </si>
  <si>
    <t>Actividad de control</t>
  </si>
  <si>
    <t>Soporte</t>
  </si>
  <si>
    <t>Ambiental</t>
  </si>
  <si>
    <t>CÓDIGO: EPLE-FT-025</t>
  </si>
  <si>
    <t>VERSIÓN: 09</t>
  </si>
  <si>
    <t>RESPONSABLE: PLANEACIÓN</t>
  </si>
  <si>
    <t>MATRIZ DE CALIFICACIÓN, EVALUACIÓN Y RESPUESTA A LOS RIESGOS</t>
  </si>
  <si>
    <t>FECHA DE APROBACIÓN: 15/01/2020</t>
  </si>
  <si>
    <t>Indicador / producto</t>
  </si>
  <si>
    <t>MAPA DE RIESGOS</t>
  </si>
  <si>
    <t>Agregar valor a la gestión del Canal a través de la evaluación en forma independiente y objetiva la eficiencia, eficacia y economía de los procesos, planes, proyectos y metas institucionales, ayudando al Canal con el cumplimiento de sus objetivos a través de la mejora continua de los procesos.</t>
  </si>
  <si>
    <t>CCSE-RG-001</t>
  </si>
  <si>
    <t>CCSE-RG-002</t>
  </si>
  <si>
    <t>CCSE-RG-003</t>
  </si>
  <si>
    <t>1. Sanciones de tipo administrativo, fiscal o penal por parte de los entes correspondientes.
2. Reprocesos y recurrencia de fallas en procesos. 
3. Incumplimiento de las acciones de mejora o tratamiento, establecidas. 
4. Formulación del Plan Anual de Auditoría con deficiencias.</t>
  </si>
  <si>
    <t>No incluir actividades y/o unidades auditables priorizadas de Canal Capital, en el Plan Anual de Auditoría que puedan generar sanciones, reprocesos o incumplimientos.</t>
  </si>
  <si>
    <t>1. Sanciones por parte de los entes correspondientes.</t>
  </si>
  <si>
    <t xml:space="preserve">Incumplimiento  en calidad y oportunidad de los requerimientos realizados por entes externos, que no correspondan a informes de ley que dé lugar a sanciones. </t>
  </si>
  <si>
    <t>Generar informes sin el cumplimiento de requisitos técnicos; imprecisos, inconsistentes o sesgados.</t>
  </si>
  <si>
    <t xml:space="preserve">Jefe de la Oficina de Control Interno y Profesionales de la Oficina de Control Interno </t>
  </si>
  <si>
    <t>Comités Institucionales de Coordinación de Control Interno/4</t>
  </si>
  <si>
    <t>Posibilidad de obtener sanciones por los entes de control y vigilancia en razón a debilidades en la priorización de evaluación(es) y/o seguimiento(s) a las actividades y/o unidades auditables del Canal en el Plan Anual de Auditoría.</t>
  </si>
  <si>
    <t>Posibilidad de investigaciones por parte de los entes de control y vigilancia por la producción de informes inconsistentes, imprecisos y sesgados, por causa de debilidades en las competencias del equipo de la Oficina de Control Interno y/o conflictos de interés que impidan adelantar acciones correctivas para eliminar las causas de las observaciones.</t>
  </si>
  <si>
    <t>Los profesionales de la Oficina de Control Interno diligencian y firman el formato "COMPROMISO ÉTICO DEL AUDITOR INTERNO CANAL CAPITAL" de conformidad con lo requerido en el CCSE-PO-004 Código de ética para auditores internos y el Jefe de la Oficina de Control Interno verifica que se diligencien y los remite al expediente contractual.</t>
  </si>
  <si>
    <t>El Jefe de la Oficina de Control Interno en cada proceso de contratación requerido incluye en los Estudios Previos los requisitos de formación académica y experiencia mínima de las personas que se vincularán a la Oficina de Control Interno de acuerdo con las actividades que desarrollará en el marco del Plan Anual de Auditorías de la Vigencia y los remite al ordenador del gasto para su aprobación.</t>
  </si>
  <si>
    <t>Seguimientos de las actividades del PAA / 12</t>
  </si>
  <si>
    <t>1. Capacitaciones del equipo de la Oficina de Control Interno / 6
2. Revisión y/o actualización y socialización del Manual de Auditoría / 1
3. Revisión y/o actualización del código de ética y anexo / 1</t>
  </si>
  <si>
    <t>1. Actas de reunión del Comité Institucional de Coordinación de Control Interno. 
2. Seguimiento a las actividades programadas en al Plan Anual de Auditoría.</t>
  </si>
  <si>
    <t>El Jefe de la Oficina de Control Interno verifica que la(s) evaluación(es) y/o seguimiento(s) priorizados en la herramienta de formulación del PAA se incluyan en el Plan Anual de Auditoría y realizar seguimiento trimestral a través del del formato CCSE-FT-020 de conformidad con lo establecido en el procedimiento CCSE-PD-004 y se presenta al Comité Institucional de Coordinación de Control Interno.</t>
  </si>
  <si>
    <t>El Jefe de la Oficina de Control Interno participa en el proceso de planeación de cada vigencia, realizando los requerimientos de recursos humanos y financieros necesarios para el desarrollo de la función de la Oficina de Control Interno a través del Comité Institucional de Coordinación de Control Interno.</t>
  </si>
  <si>
    <t>El/los profesional(es) asignado(s) verifica(n) que se adelanten las actividades programadas en el Plan Anual de Auditoría mediante la medición y análisis del indicador "Cumplimiento del PAA", el cual será revisado y aprobado por el Jefe de la Oficina de Control Interno, para su posterior reporte al área de Planeación trimestralmente.</t>
  </si>
  <si>
    <t>Posibilidad de sanciones por los entes de control y vigilancia u otros organismos debido a la falta de seguimiento de la Oficina de Control Interno y cambios en la normatividad aplicable a la entidad emitiendo respuestas a los requerimientos asignados a la Oficina de Control Interno, incumpliendo los términos de calidad y oportunidad.</t>
  </si>
  <si>
    <t>Gestión de Recursos y Administración de la Información (Sistemas)</t>
  </si>
  <si>
    <t>Gestionar, administrar y garantizar oportunidad y eficiencia en el suministro de los recursos físicos, tecnológicos y documentales mediante la entrega y control de los insumos, bienes y soporte para el cumplimiento de los objetivos misionales y el normal funcionamiento de los procesos de Canal Capital.</t>
  </si>
  <si>
    <t>AGRI-SI-RG-001</t>
  </si>
  <si>
    <t>Pérdida o alteración de la  información en los recursos compartidos.</t>
  </si>
  <si>
    <t>La información contenida en los recursos compartidos de Capital puede ser alterada o eliminada parcial o totalmente por los diferentes responsables así como por terceros ajenos a la entidad (ciberdelincuentes).</t>
  </si>
  <si>
    <t>Vulnerabilidades: 
1. Falta de responsabilidad de los usuarios con su información.
2. No se reporta oportunamente al área de sistemas el retiro o desvinculación de los funcionarios o contratistas. 
3. Ausencia se software para el aseguramiento de la información.
Amenazas:
1. Desastres naturales.
2. Amenaza de virus informático.
3. Ataques informáticos.
4, Interrupción  del fluido eléctrico.
5. Uso inadecuado de recursos tecnológicos por parte de los usuarios de Capital.</t>
  </si>
  <si>
    <t>1. Sanciones de los entes de control y vigilancia.
2. Reprocesos de las actividades.
3. Pérdida total o parcial de la información.
4. Sobrecostos en restauración de equipos y recuperación de la información.</t>
  </si>
  <si>
    <t>Aplicación de controles orientados a la seguridad de la información contenidos en la norma ISO 27002.</t>
  </si>
  <si>
    <t>1. Mantener la aplicación de los criterios definidos en la ISO 27002.</t>
  </si>
  <si>
    <t xml:space="preserve">Controles implementados en la plataforma tecnológica de la entidad </t>
  </si>
  <si>
    <t>Profesional Universitario de Sistemas.</t>
  </si>
  <si>
    <t>Controles implementados/ total de controles aplicables según la ISO 27002</t>
  </si>
  <si>
    <t>AGRI-SI-RG-002</t>
  </si>
  <si>
    <t xml:space="preserve">Daño de los Equipos Terminales de Datos. </t>
  </si>
  <si>
    <t>Los equipos de cómputo, las impresoras y demás elementos electrónicos pueden presentar deficiencias en su funcionamiento totales o parciales que pueden implicar costos adicionales por mantenimientos o compra de equipos nuevos.</t>
  </si>
  <si>
    <t>1. Uso excesivo y en ocasiones inadecuado de los equipos.
2. Inadecuada planeación en mantenimientos preventivos.
3. Fluctuación del flujo eléctrico</t>
  </si>
  <si>
    <t>1. Detrimento patrimonial.
2. Retraso en las actividades.
3. Reprocesos y/o pérdida de la información.</t>
  </si>
  <si>
    <t>Formulación y ejecución del plan de mantenimiento de equipos de Capital.</t>
  </si>
  <si>
    <t>1. Implementación del plan de mantenimiento de los equipos terminales de datos.</t>
  </si>
  <si>
    <t>1. Informes de mantenimientos realizados.</t>
  </si>
  <si>
    <t>1. Mantenimientos realizados / mantenimientos planeados</t>
  </si>
  <si>
    <t xml:space="preserve">Sensibilización a través de los canales de comunicación interna sobre buenas prácticas frente al manejo de los recursos tecnológicos </t>
  </si>
  <si>
    <t>2.Correos electrónicos, listados de asistencia u otros sopores que den cuenta de las comunicaciones internas</t>
  </si>
  <si>
    <t xml:space="preserve">Actividades de comunicación realizadas / actividades de comunicación programadas </t>
  </si>
  <si>
    <t>AGRI-SI-RA-001</t>
  </si>
  <si>
    <t>Derrame de contenidos de tóner en áreas de tránsito de personal</t>
  </si>
  <si>
    <t xml:space="preserve">La Gestión inadecuada de residuos de tóner tiene implicaciones negativas para la salud y el ambiente de la zona de operación, teniendo en cuenta el EPLE-PL-003 Plan de Gestión Integral de Residuos Peligrosos - PGIRESPEL.
 En su manipulación deben tenerse en cuenta controles mínimos para evitar derrames y contacto de la carga sobrante de los tóner con el ambiente o con terceros. </t>
  </si>
  <si>
    <t xml:space="preserve">1. Desconocimiento de los lineamientos del Plan de Gestión Integral de Residuos Peligrosos - PGIRESPEL de Capital
2. Personal externo al área de sistemas manipula los tóner sin supervisión. </t>
  </si>
  <si>
    <t>1. Contaminación ambiental de área afectada.
2. Contaminación de materiales utilizados para la recolección del elemento.
3. Afectación de la salud de las personas cercanas a la zona del derrame.</t>
  </si>
  <si>
    <t>Implementación del cronograma de trabajo del EPLE-PL-003 Plan de Gestión Integral de Residuos Peligrosos - PGIRESPEL.</t>
  </si>
  <si>
    <t>1. Implementación del cronograma de trabajo del EPLE-PL-003 Plan de Gestión Integral de Residuos Peligrosos - PGIRESPEL.</t>
  </si>
  <si>
    <t>1. Registro de asistencia a las sensibilizaciones, socializaciones y capacitaciones programadas.  
2. Registro mensual y media móvil de los RESPEL generados.</t>
  </si>
  <si>
    <t>Referente ambiental</t>
  </si>
  <si>
    <t>1. Numero de actividades ejecutadas/número de actividades programadas según el plan de acción PIGA 2020.</t>
  </si>
  <si>
    <t>AGRI-SI-RA-002</t>
  </si>
  <si>
    <t xml:space="preserve">Sobreacumulación de residuos Peligrosos en el cuarto de almacenamiento temporal </t>
  </si>
  <si>
    <t xml:space="preserve">Dadas las condiciones locativas para el almacenamiento temporal de residuos peligrosos, puede presentarse una acumulación que el espacio físico no está en la capacidad de atender lo que puede generar contaminación de elementos limpios del área circundante. </t>
  </si>
  <si>
    <t xml:space="preserve">
1. Cuarto en condiciones locativas inapropiadas para el almacenamiento temporal de residuos Peligrosos 
2. Falta de programas de devolución pos consumo ofrecidos por los contratistas </t>
  </si>
  <si>
    <t xml:space="preserve">1. Mezcla de residuos peligrosos
2. Contaminación de elementos cercanos al cuarto
3. Sanción por incumplimiento normativo </t>
  </si>
  <si>
    <t>1. Seguimiento a la gestión de residuos a partir de inspecciones que permitan evidenciar el almacenamiento temporal generando las alertar correspondientes.</t>
  </si>
  <si>
    <t>1. Informe de gestión de residuos incluyendo la revisión del cuarto de almacenamiento temporal de RESPEL.</t>
  </si>
  <si>
    <t>1. Dos (2) inspecciones realizadas.</t>
  </si>
  <si>
    <t>Capacitación al personal encargado de la Gestión Interna de los Residuos Peligrosos.</t>
  </si>
  <si>
    <t>Gestión de Recursos y Administración de la Información (Servicios administrativos)</t>
  </si>
  <si>
    <t>AGRI-SA-RG-001</t>
  </si>
  <si>
    <t>Pérdida de los bienes de propiedad planta y equipo.</t>
  </si>
  <si>
    <t>Se puede presentar la pérdida de elementos de propiedad planta y equipo, en la mayoría de los casos, cuando estos equipos deben salir de la entidad.</t>
  </si>
  <si>
    <t xml:space="preserve">1. El supervisor no presenta los documentos correspondientes para realizar el ingreso al almacén.
2. Las unidades móviles permanecen una gran parte del tiempo fuera de las instalaciones de Capital. 
3. Los equipos están en constante movimiento dentro y fuera de las instalaciones de Capital. 
</t>
  </si>
  <si>
    <t xml:space="preserve">
1. Detrimento patrimonial.
2. Investigaciones disciplinarias penales y fiscales.</t>
  </si>
  <si>
    <t>Ejecutar Procedimiento AGRI-SA-PD-002 INGRESO AL ALMACEN</t>
  </si>
  <si>
    <t xml:space="preserve">Realizar charlas con el personal de vigilancia sobre los protocolos de ingreso y salida de elementos de la entidad de ambas sedes </t>
  </si>
  <si>
    <t xml:space="preserve">Dos (2) listados de asistencia (uno por sede)a la charla realizada </t>
  </si>
  <si>
    <t xml:space="preserve">Técnico de Servicios Administrativos  </t>
  </si>
  <si>
    <t>Charlas ejecutadas /charlas programadas</t>
  </si>
  <si>
    <t xml:space="preserve">Sistema de seguridad física y tecnológica para la custodia de los bienes de la entidad. (Contrato de vigilancia).
1. Personal capacitado
2. Cámaras de monitoreo en HD
3. Sistema de comunicación
4. Registros de salida de elementos </t>
  </si>
  <si>
    <t xml:space="preserve">Ejecutar Procedimiento AGRI-SA-PD-010 TOMA FÍSICA DE INVENTARIOS </t>
  </si>
  <si>
    <t>AGRI-SA-RG-002</t>
  </si>
  <si>
    <t xml:space="preserve">Pérdida de los bienes de consumo controlado </t>
  </si>
  <si>
    <t>La pérdida de los elementos de consumo controlado en la entidad se puede producir debido a el incumplimiento de algunos colaboradores frente a los protocolos de seguridad establecidos por la empresa de vigilancia, así como por manipulación inadecuada de los elementos correspondientes, esto puede generar sobrecostos en adquisición de algunos elementos y reprocesos en el área.</t>
  </si>
  <si>
    <t xml:space="preserve">1. Los colaboradores pueden apropiarse de elementos evitando los controles de seguridad de la entidad. 
2. Uso inadecuado de los elementos de consumo controlado.  </t>
  </si>
  <si>
    <t xml:space="preserve">1. Desabastecimiento de elementos de consumo controlado.
2. Sobrecostos por compra de elementos de consumo controlado. </t>
  </si>
  <si>
    <t xml:space="preserve">Sistema de seguridad física y tecnológica para la custodia de los bienes de la entidad. (Contrato de vigilancia).
1. Personal capacitado
2. Cámaras de monitoreo en HD
3. Sistema de comunicación
4. Minutas y libros de vigilancia. </t>
  </si>
  <si>
    <t>AGRI-SA-RA-001</t>
  </si>
  <si>
    <t>Ruptura de contenidos de tubos fluorescentes o compactos</t>
  </si>
  <si>
    <t>La gestión inadecuada de residuos de luminarias de mercurio tiene implicaciones negativas para la salud y el ambiente de la zona de operación y circundantes, teniendo en cuenta el EPLE-PL-003 Plan de Gestión Integral de Residuos Peligrosos - PGIRESPEL. En su manipulación deben tenerse en cuenta controles mínimos para evitar esparcir el material contenido en el interior de estos residuos y evitar el contacto del material con el ambiente.</t>
  </si>
  <si>
    <t xml:space="preserve">1. Las bombillas no son embaladas para transporte 
2. El personal no manipula con la precaución correspondiente las bombillas </t>
  </si>
  <si>
    <t>1. Contaminación de área afectada.
2. Contaminación de materiales utilizados para la recolección del elemento.
3. Afectación de la salud de las personas cercanas a la zona de la ruptura</t>
  </si>
  <si>
    <t xml:space="preserve">1. Implementación del cronograma de trabajo del EPLE-PL-003 Plan de Gestión Integral de Residuos Peligrosos - PGIRESPEL.
</t>
  </si>
  <si>
    <t xml:space="preserve">1. Numero de actividades ejecutadas/número de actividades programadas </t>
  </si>
  <si>
    <t>Ofrecer a los televidentes y usuarios una parrilla de programación de calidad, que promueva la construcción de ciudadanía a partir de la defensa y promoción de los derechos humanos y una cultura de paz.</t>
  </si>
  <si>
    <t>MDCC-RG-001</t>
  </si>
  <si>
    <t>Aplicación indebida o falta de control editorial o de calidad sobre los contenidos a emitir.</t>
  </si>
  <si>
    <t>El riesgo se podría presentar por desconocimiento de la normatividad, de lineamientos internos, de lineamientos de control de calidad y editoriales de capital para el servicio de televisión.</t>
  </si>
  <si>
    <t>1. Desconocimiento o falta de aplicación o falta de documentación de los estándares de calidad técnica y editorial de los contenidos de la programación.
2. Desconocimiento y/o falta de actualización frente a los cambio de la normatividad que reglamenta el funcionamiento de Capital.</t>
  </si>
  <si>
    <t>Incumplimiento a requisitos normativos y del cliente
Sanciones por incumplimiento de requisitos normativos
Pérdida de credibilidad ante la audiencia</t>
  </si>
  <si>
    <t>Aplicación de parámetros de control de calidad documentados (procedimiento, formatos e instructivos relacionados con el control de calidad).
MDCC-PD-001 TRÁFICO Y ALISTAMIENTO
MDCC-MN-003 MANUAL DE TRAFICO Y ALISTAMIENTO</t>
  </si>
  <si>
    <t>Aplicar los parámetros de control de calidad estandarizados (procedimiento, formatos e instructivos relacionados con el control de calidad) y normativos aplicables al proceso de diseño y creación de contenidos.</t>
  </si>
  <si>
    <t xml:space="preserve">El coordinador de programación realiza la socialización de los parámetros definidos por la coordinación técnica al equipo de la coordinación a su cargo, lo anterior se realiza de manera semestral. </t>
  </si>
  <si>
    <t>Coordinador de Programación.</t>
  </si>
  <si>
    <t>1. soporte de la socialización</t>
  </si>
  <si>
    <t>MDCC-RG-002</t>
  </si>
  <si>
    <t>Pérdida y/o deterioro del contenido audiovisual que se encuentra en tráfico para su proceso de emisión en Capital.</t>
  </si>
  <si>
    <t>El riesgo se podría presentar por la pérdida de contenidos audiovisuales en tráfico para su proceso de emisión en Capital; así como reprocesos y/o sobrecostos de los procesos técnicos asociados a su producción.</t>
  </si>
  <si>
    <t>Ausencia o deficiencia en la ejecución de lineamientos para la catalogación y administración del material audiovisual a cargo de Capital.</t>
  </si>
  <si>
    <t>Perdida de contenidos audiovisuales en tráfico para proceso de emisión en Capital.
Reprocesos relacionados con el contenido audiovisual.</t>
  </si>
  <si>
    <t>MDCC-MN-003 MANUAL DE TRAFICO Y ALISTAMIENTO</t>
  </si>
  <si>
    <t>Desde el área de tráfico se cuenta con un formulario de registro del material audiovisual del que se dispone para el proceso de catalogación y almacenamiento. En el mismo se relacionan los códigos e información del material para su posterior almacenamiento y envío a sistemas, para su custodia. El registro del material en tráfico para su emisión se consigna en los formatos MDCC-FT-057 FORMATO ARCHIVO DE NOTICIAS Y PROGRAMAS y MDCC-FT-067 FICHA TÉCNICA DE PROGRAMAS, para su posterior archivo.</t>
  </si>
  <si>
    <t>Registro de información en los formatos MDCC-FT-057 FORMATO ARCHIVO DE NOTICIAS Y PROGRAMAS y MDCC-FT-067 FICHA TÉCNICA DE PROGRAMAS</t>
  </si>
  <si>
    <t>Operador de tráfico</t>
  </si>
  <si>
    <t>Producir contenidos audiovisuales que planteen la transformación de la sociedad hacia un modelo participativo e incluyente, bajo la política editorial que se construye para el cuatrienio "el ciudadano en el centro"</t>
  </si>
  <si>
    <t>MPTV-RG1</t>
  </si>
  <si>
    <t>Reprocesos en la fase de masterización de los productos audiovisuales  por la aplicación de los parámetros técnicos definidos por la coordinación del área técnica y de programación</t>
  </si>
  <si>
    <t>Podrá presentarse desactualización en la aplicación de parámetros técnicos en la producción de contenidos, toda vez que se pueden presentar novedades técnicas o tecnológicas, lo anterior puede ocasionar demoras - retrasos o mala calidad en la emisión de un contenido audiovisual, peticiones, quejas, reclamos, denuncias (PQRSD), solicitudes de rectificación, retractación, o reprocesos y desgaste técnico</t>
  </si>
  <si>
    <t>Falta de alineación entre los controles de calidad definidos para la postproducción y la verificación tecnológica de los mismos</t>
  </si>
  <si>
    <t>1. Demoras, retrasos o mala calidad en la emisión de un contenido audiovisual
2. Peticiones, quejas, reclamos, denuncias (PQRSD), solicitudes de rectificación, retractación
3. Reprocesos y desgaste técnico</t>
  </si>
  <si>
    <t xml:space="preserve">MPTV-MN-001 MANUAL GENERAL DE PRODUCCIÓN
</t>
  </si>
  <si>
    <t>Los productores de contenidos realizan la socialización de los parámetros técnicos a las casas productoras y al equipo interno de productores generales de Capital, según corresponda. Lo anterior se realiza mínimo una vez durante la ejecución del proyecto o una vez al año.</t>
  </si>
  <si>
    <t>Actas de reunión</t>
  </si>
  <si>
    <t>Numero de socializaciones realizadas</t>
  </si>
  <si>
    <t>Contratos para la producción de contenidos</t>
  </si>
  <si>
    <t xml:space="preserve">Link carpeta contractual donde se encuentran anexos técnicos y cronograma de los proyectos </t>
  </si>
  <si>
    <t>Numero de contratos</t>
  </si>
  <si>
    <t>Orientar estratégicamente al Canal a través de la formulación y seguimiento de políticas, planes, programas, proyectos, procesos y procedimientos, con el propósito de lograr el cumplimiento de la misión y de los objetivos estratégicos de la entidad.</t>
  </si>
  <si>
    <t>EPLE-RG-001</t>
  </si>
  <si>
    <t>Los planes institucionales y sus indicadores de seguimiento no son coherentes con la planeación estratégica de la entidad ni con las funciones de las áreas.</t>
  </si>
  <si>
    <t>La formulación de los planes institucionales no está articulada con la operación real de los procesos y por lo tanto su medición no es insumo adecuado para la toma de decisiones sobre la gestión de los procesos y el cumplimiento de la planeación estratégica.</t>
  </si>
  <si>
    <t>1. Desconocimiento interno o falta de claridad con los objetivos estratégicos de la Entidad.
2. Falta de articulación entre los procesos para el cumplimiento de las metas y objetivos estratégicos.
3. Cambios externos que afecten la obtención de recursos por parte del Canal o las directrices que regulan sus funciones
4. Cambio de administración, cambios del equipo directivo, cambios en la estrategia de la empresa propiciados por la alcaldía mayor.</t>
  </si>
  <si>
    <t>1. Incumplimiento de la planeación estratégica de la entidad.
2. Hallazgos por parte de los entes de control.
3. Rezago institucional en el entorno y en la gestión empresarial.</t>
  </si>
  <si>
    <t>Los planes institucionales surten procesos de formulación concertados con los líderes y responsables de los procesos, al principio de cada vigencia, con seguimientos periódicos (trimestrales o mensuales) y son susceptibles de actualización cada vez que es requerido por parte de los encargados de su cumplimiento.</t>
  </si>
  <si>
    <t>1. Revisar y actualizar en lo pertinente la planeación estratégica de la entidad, como consecuencia del cambio de administración y la contingencia presente.
2. Actualizar los planes institucionales  (Plan de Acción Institucional - PAI, Plan de Fortalecimiento Institucional - PFI y Plan Anticorrupción y de Atención al Ciudadano - PAAC), como consecuencia de los cambios en el plan estratégico, así como con los cambios que se soliciten por parte de los líderes de los procesos, con las debidas justificaciones.
3. Establecer mecanismos para socializar con mayor periodicidad los avances obtenidos en los planes institucionales, con el fin de dar información más oportuna ante la alta dirección.
4. Establecer lineamientos para regular la frecuencia de solicitudes de actualización a los planes institucionales y los requerimientos de información que debe contemplar.</t>
  </si>
  <si>
    <t>1. Planeación estratégica de la entidad actualizada.
2. Planes institucionales revisados y actualizados frente a la planeación estratégica institucional.
3. Socializaciones periódicas de los resultados a los planes institucionales
4. Documento de lineamientos para regular la frecuencia y requisitos de información de actualización a los planes institucionales.</t>
  </si>
  <si>
    <t>Profesional Universitario de Planeación.
Equipo de Planeación.</t>
  </si>
  <si>
    <t>1. Planeación estratégica actualizada / 1
2. Planes institucionales actualizados (PAI, PFI, PAAC) / 3
3. Socializaciones de resultados de los planes institucionales / 4
4. Documento de lineamientos / 1</t>
  </si>
  <si>
    <t>EPLE-RG-002</t>
  </si>
  <si>
    <t>Falta de oportunidad, veracidad o imprecisiones de la información reportada sobre la ejecución a los proyectos de inversión</t>
  </si>
  <si>
    <t>Puede materializarse el riesgo cuando los informes de SEGPLAN sobre la ejecución a los proyectos de inversión presentan información errada, imprecisa o inoportuna en el aplicativo de seguimiento.</t>
  </si>
  <si>
    <t>1. Demora en el envío de información por parte de las áreas involucradas.
2. La información enviada por las áreas es inconsistente.
3. No se presentan los soportes adecuados de la ejecución de actividades.
4. Se oculta el estado de la gestión con el fin de no evidenciar incumplimientos.
5. Se oculta el estado de la gestión con el fin de no evidenciar incumplimientos.
6. Los sistemas de información externos fallan al momento de generar los reportes</t>
  </si>
  <si>
    <t>1. Sanciones de carácter legal y fiscal para el representante legal de la entidad.
2. Deterioro de la imagen institucional
3. Hallazgos por parte de los entes de control.</t>
  </si>
  <si>
    <t>Cada vigencia, la Secretaría Distrital de Planeación emite directrices oficiales donde se establecen las fechas de reporte al seguimiento de los proyectos de inversión en los aplicativos correspondientes. A partir de este cronograma, se establecen las fechas de envío de información sobre el cumplimiento de metas por parte de los gerentes y responsables de las mismas a planeación. Si se presentan observaciones, al reporte, se aclaran oportunamente con los procesos. SI hay fallas o demoras en la información presentada, se activa el respectivo canal de comunicación con la Secretaría Distrital de Planeación - SDP, con la debida justificación y trazabilidad. Lo anterior, conforme a lo descrito en el procedimiento EPLE-PD-006 FORMULACION REGISTRO Y ACTUALIZACION PROYECTOS DE INVERSION.</t>
  </si>
  <si>
    <t>1. Solicitar, de acuerdo con las fechas para el reporte de información en el aplicativo de seguimiento, los soportes al cumplimiento de las acciones adelantadas y los avances en las metas de los proyectos de inversión.
2. En caso de inconvenientes en el reporte, comunicar oportunamente a la Secretaría Distrital de Planeación los ajustes a realizar, con el fin de contar con la trazabilidad del caso.</t>
  </si>
  <si>
    <t>1. Soportes de cumplimiento a las metas de los proyectos de inversión.
2. Soportes de comunicación de inconvenientes ante la SDP.</t>
  </si>
  <si>
    <t>Líderes y responsables de reporte al cumplimiento de los proyectos de inversión.
Profesional Universitario de Planeación.</t>
  </si>
  <si>
    <t xml:space="preserve">1. Soportes de ejecución suministrados por cada seguimiento / Soportes de ejecución solicitados por cada seguimiento.
2. Número de novedades tramitadas ante la SDP en el reporte a los proyectos por período de seguimiento / Total de novedades presentadas en  el reporte a los proyectos por período de seguimiento </t>
  </si>
  <si>
    <t>EPLE-RG-003</t>
  </si>
  <si>
    <t>Los documentos publicados por parte de los procesos en la intranet institucional se encuentran desactualizados.</t>
  </si>
  <si>
    <t>La información contenida en los documentos publicados en la intranet no es coherente con las actividades realizadas por los diferentes procesos.</t>
  </si>
  <si>
    <t>1. Los lideres y responsables de proceso, no realizan las revisiones periódicas a los documentos de su propiedad.
2. Cambios en la estructura organizacional.
3. Nuevas actividades o productos del canal.</t>
  </si>
  <si>
    <t xml:space="preserve">1. Errores en las actividades ejecutadas por el personal.
2. Reprocesos y perdidas de tiempo
3. Sanciones administrativas y/o disciplinarias.
</t>
  </si>
  <si>
    <t>Desde planeación se cuenta con el formato EPLE-FT-019 Listado Maestro de Documentos, que da cuenta de la información vigente en la intranet institucional, asociada a cada uno de los procesos. Cada vigencia, se notifica a los líderes y responsables de las áreas dicha información, alertando sobre los documentos que requieren mayor atención, en cuanto al tiempo que no han sido actualizados. Así mismo y de acuerdo con las dinámicas propias de cada proceso, las áreas son autónomas de revisar y hacer los ajustes que consideren apropiados. Dicho proceso se realiza siguiendo los lineamientos del procedimiento EPLE-PD-009 CONTROL DE DOCUMENTOS</t>
  </si>
  <si>
    <t>1. Solicitar en el transcurso de la vigencia la revisión y actualización de los documentos propios de cada proceso.</t>
  </si>
  <si>
    <t>1. Solicitud de revisión y actualización de los documentos de cada proceso.</t>
  </si>
  <si>
    <t>1. Una solicitud de revisión y actualización de los documentos de cada proceso.</t>
  </si>
  <si>
    <t>Gestión de Recursos y Administración de la Información (Gestión documental)</t>
  </si>
  <si>
    <t>AGRI-GD-RG-001</t>
  </si>
  <si>
    <t>Pérdida de información documental física y digital.</t>
  </si>
  <si>
    <t>Se puede presentar la pérdida de la información de Capital en custodia de gestión documental por manejo inadecuado del personal propio de la entidad o causas externas no controlables.</t>
  </si>
  <si>
    <t>1.Falta de conocimiento de los métodos de conservación documental.
2.Falta de cultura en el manejo de los documentos.
3. Falta de infraestructura para los archivos de gestión
4. Daño en los servidores de Capital.
5. Desactualización de la base de datos del archivo central.
6.Eventos naturales (terremotos, inundación)
7. Incendios</t>
  </si>
  <si>
    <t>1. Pérdida de patrimonio documental de importancia para la ciudad. 
2. Pérdida de memoria institucional.
3. Sanciones pecuniarias y disciplinarias por los entes de control y vigilancia.
4. Costos adicionales para la reconstrucción de la información</t>
  </si>
  <si>
    <t>AGRI-GD-MN-001 MANUAL DE GESTIÓN DOCUMENTAL Numeral 8 Medidas preventivas para la conservación de documentos -  diagnóstico integral de archivo.</t>
  </si>
  <si>
    <t>Actualizar el documento AGRI-GD-MN-001 MANUAL DE GESTIÓN DOCUMENTAL:
1. Revisión del documento actual (10)
2. Elaboración de una propuesta (50)
3. Remitir a planeación para revisión (20)
4. Tramitar aprobación (10)
5. Publicar y comunicar (10)</t>
  </si>
  <si>
    <t>1. Documento revisado y con control de cambios con los nuevos ajustes sobre el mismo. 
2. Correo electrónico solicitando la actualización del documento. 
3. Aprobación y actualización del documento en la intranet 
4. Comunicación interna realizada sobre la actualización del documento.</t>
  </si>
  <si>
    <t xml:space="preserve">Líder de Gestión Documental 
Equipo de Gestión Documental </t>
  </si>
  <si>
    <t>1. Documento revisado y actualizado en lo pertinente.</t>
  </si>
  <si>
    <t>AGRI-GD-MN-002 MANUAL DEL SISTEMA INTEGRADO DE CONSERVACIÓN - SIC</t>
  </si>
  <si>
    <t>Revisar y actualizar la Guía de lineamientos para el uso y almacenamiento de documentos   electrónicos en Capital.:
1. Revisión del documento actual (10)
2. Elaboración de una propuesta (50)
3. Remitir a planeación para revisión (20)
4. Tramitar aprobación (10)
5. Publicar y comunicar (10)</t>
  </si>
  <si>
    <t>1. Propuesta de documento. 
2. Correo electrónico solicitando la creación del documento en el sistema. 
3. Aprobación del documento en la intranet 
4. Comunicación interna realizada sobre la actualización del documento.</t>
  </si>
  <si>
    <t>Documento revisado y actualizado en lo pertinente.</t>
  </si>
  <si>
    <t>AGRI-GD-MN-004 MANUAL DE LINEAMIENTOS PARA LA PÉRDIDA O RECONSTRUCCIÓN DE EXPEDIENTES</t>
  </si>
  <si>
    <t>AGRI-SI-PD-014 COPIAS DE SEGURIDAD puntos de control 2, 3 y 5 de la fase de copias de seguridad.</t>
  </si>
  <si>
    <t>AGRI-GD-RG-002</t>
  </si>
  <si>
    <t xml:space="preserve">Deterioro de los documentos </t>
  </si>
  <si>
    <t>El deterioro de los documentos se puede generar por inadecuadas condiciones físicas tanto del archivo central como de los archivos de gestión, así mismo la manipulación inadecuada y la falta de capacitación por parte del personal encargado en los archivo de gestión frente al manejo de la información son factores que pueden alterar la calidad de los archivos y por ende afectar la gestión institucional de la información. 
Así mismo, los archivos pueden sufrir deterioro por factores asociados a los condiciones ambientales de la organización que pueden incidir en la materialización de eventos tales como incendios, inundaciones, afectaciones por plagas entre otros.</t>
  </si>
  <si>
    <t>1. Almacenamiento inadecuado de la documentación de todos los archivos de la entidad (central y de gestión). 
2. Falta de capacitación o fortalecimiento de habilidades por parte del personal encargado del archivo (central y gestión). 
3. La infraestructura no cumple con lo establecido en la norma frente al almacenamiento de archivos (central y gestión).</t>
  </si>
  <si>
    <t>1. Sanciones disciplinarias, penales y fiscales.
2. Perdida de la memoria institucional.                                                  
2.  Pérdida de memoria y de información del proceso                                                                                 
4. Reprocesos y pérdidas económicas.
5. Enfermedades ocupacionales</t>
  </si>
  <si>
    <t>AGRI-GDPR-003 PROGRAMA PARA DOCUMENTACIÓN CON BIODETERIORO</t>
  </si>
  <si>
    <t>Realizar jornadas de sensibilización en materia de identificación y tratamiento de documentos con biodeterioro.</t>
  </si>
  <si>
    <t>Listado de asistencia a las jornadas realizadas y soportes adicionales según el caso.</t>
  </si>
  <si>
    <t>Actividades realizadas/actividades programadas</t>
  </si>
  <si>
    <t>AGRI-GD-PL-002 PLAN DE EMERGENCIA ARCHIVOS.</t>
  </si>
  <si>
    <t>Actualizar el documento AGRI-GD-PL-002 PLAN DE EMERGENCIA ARCHIVOS:
1. Revisión del documento actual (10)
2. Elaboración de una propuesta (50)
3. Remitir a planeación para revisión (20)
4. Tramitar aprobación (10)
5. Publicar y comunicar (10)</t>
  </si>
  <si>
    <t>2. Documento revisado y actualizado en lo pertinente.</t>
  </si>
  <si>
    <t xml:space="preserve">
AGRI-GD-MN-002 MANUAL DEL SISTEMA INTEGRADO DE CONSERVACIÓN - SIC
</t>
  </si>
  <si>
    <t>AGRI-GD-RG-003</t>
  </si>
  <si>
    <t>Incumplimiento en las transferencias documentales primarias</t>
  </si>
  <si>
    <t>Hace referencia al incumplimiento de las transferencias documentales primarias por parte de cada una de las áreas productoras de las diferentes unidades documentales.</t>
  </si>
  <si>
    <t>1. Desactualización de las TRD. 
2. Incumplimiento del cronograma de transferencias primarias. 
3. Falta de conocimiento de los colaboradores encargados de la gestión documental de Capital.
4. Condiciones ambientales globales (pandemia).</t>
  </si>
  <si>
    <t>1. Pérdida de la memoria institucional.                                   
2. Falla en el almacenamiento documental de la Unidad de conservación central. 
3. Sobreacumulación en los archivos de gestión de Capital.</t>
  </si>
  <si>
    <t>Comunicación interna informando acerca del cronograma de las transferencias primarias</t>
  </si>
  <si>
    <t>Actualizar el Plan Anual de transferencias y el procedimiento AGRI-GD-PD-001 TRANSFERENCIA PRIMARIA 
1. Revisión del documento actual (10)
2. Elaboración de una propuesta (50)
3. Remitir a planeación para revisión (20)
4. Tramitar aprobación (10)
5. Publicar y comunicar (10)</t>
  </si>
  <si>
    <t>1. Documento revisado y con control de cambios con los ajustes acerca del manejo del documento electrónico en el ámbito de transferencias documentales 
2. Correo electrónico solicitando la actualización del documento. 
3. Aprobación y actualización del documento en la intranet 
4. Comunicación interna realizada sobre la actualización del documento.</t>
  </si>
  <si>
    <t xml:space="preserve">AGRI-GD-PD-001 TRANSFERENCIA PRIMARIA puntos de control 1,5,10 y 12. </t>
  </si>
  <si>
    <t>Administrar, registrar, controlar y ejecutar los recursos financieros del Canal, por medio de las actividades relacionadas con los procesos financieros en todos sus aspectos ( gestión presupuestal, de tesorería, facturación, cartera y contabilidad), los cuales deben estar soportados en los registros que se deriven de cada operación, con el propósito de garantizar la calidad, razonabilidad y oportunidad de la información financiera, conforme a las normas legales vigentes.</t>
  </si>
  <si>
    <t>AGFF-RG-001</t>
  </si>
  <si>
    <t>Afectación del presupuesto de gastos cuando no se reúnen los requisitos legales</t>
  </si>
  <si>
    <t>Que exista una violación al Estatuto Orgánico de Presupuesto y demás normas reglamentarias, por desconocimiento o intención.</t>
  </si>
  <si>
    <t xml:space="preserve">
1. Desconocimiento o inobservancia de la Normatividad Presupuestal por parte de los ejecutores.
2.  Falta de capacitación e inducción en temas presupuestales</t>
  </si>
  <si>
    <t>1. Procesos administrativos, disciplinarios, fiscales y penales por incumplimiento de la normatividad aplicable en la materia.
2. Detrimento Patrimonial.
3. Demandas por parte de terceros.</t>
  </si>
  <si>
    <t>Ejecutar AGFF-PO-001 POLÍTICA FINANCIERA. Apartes:  "9. Políticas de presupuesto".</t>
  </si>
  <si>
    <t>1. Boletines informativos Publicados</t>
  </si>
  <si>
    <t xml:space="preserve">Subdirector Financiero </t>
  </si>
  <si>
    <t>1. Cantidad de boletines publicados / cantidad de boletines programados</t>
  </si>
  <si>
    <t>Ejecutar  Procedimiento AGFF-PP-PD-26 Ejecución Presupuestal. Actividades:2, 4, 6  y Puntos de Control:4, 6 y 21</t>
  </si>
  <si>
    <t>AGFF-RG-002</t>
  </si>
  <si>
    <t>Presentación de informes contables con datos errados o en forma extemporánea a entes de control o partes interesadas.</t>
  </si>
  <si>
    <t xml:space="preserve">Que la información presentada no refleje razonablemente la situación financiera de la entidad, en términos de revelación, confiabilidad y oportunidad.
Que no se presenten oportunamente los informes financieros que sean requeridos por Ley u otras disposiciones. </t>
  </si>
  <si>
    <t>1. Falta de revisión de los registros contables. 
2. Falta de Conciliaciones.
3. Falta de criterio contable.
4. Digitación errada de valores o cuentas.
5. Desconocimiento del software.
6. Las interfaces no cuentan con una correcta parametrización.
7. Documentación suministrada de manera errónea, incompleta o incoherente.
8. Retraso en la entrega de la información por parte de las áreas que suministran hechos económicos.
9. Desconocimiento de las fechas máximas para reporte de información oportuna.
10. Desconocimiento de los informes que por ley u otras disposiciones se deben presentar.</t>
  </si>
  <si>
    <t>1. Reprocesos y desgastes administrativos para realizar correcciones.
2. Multas y Sanciones disciplinarias, fiscales  y penales. 
3. Sobrecostos en capacitaciones del personal, parametrizaciones de los software, entre otros. 
4. Pérdida de confiabilidad y credibilidad por no contar con estados financieros que reflejen razonablemente la situación financiera de la entidad.
5. Incertidumbre en la toma de decisiones.</t>
  </si>
  <si>
    <t xml:space="preserve">Ejecutar  Procedimiento AGFF-CO-PD-001  ESTADOS FINANCIEROS ; Actividades:11, 22, 25 y 34             Punto de Control: 2-3, 11, 22 ,25 y 34 y Anexo 1                                </t>
  </si>
  <si>
    <t xml:space="preserve">1. Realizar conciliaciones periódicas con las áreas que suministran hechos económicos (nómina, almacén, cartera, tesorería y presupuesto).
2. Revisar que las cuentas contables aplicadas correspondan a las establecidas por el régimen de Contabilidad Pública.
3. Realizar y consolidar cronograma con las fechas de presentación de informes de la Subdirección Financiera.
4. Programar previamente en el Calendario de Google (Gmail), la presentación de los informes respectivos. </t>
  </si>
  <si>
    <t>1. Conciliaciones efectuadas en formatos definidos previamente.
2. Cinco (5) Balances de prueba con las respectiva revisión de cuentas.
3. Cronograma consolidado y socialización en la subdirección financiera.
4. Calendario programado de Google (Gmail)</t>
  </si>
  <si>
    <t>Subdirector(a) Financiero (a)</t>
  </si>
  <si>
    <t>1. (# de conciliaciones efectuadas / conciliaciones programadas)*100
2. Balances de prueba revisados / Total Balances de prueba realizados.
3. Informes programados por ley / informes presentados.
4  Requerimientos de información contable respondidos en tiempo / Requerimientos de información contable solicitados</t>
  </si>
  <si>
    <t>AGFF-RG-003</t>
  </si>
  <si>
    <t>Déficit en caja</t>
  </si>
  <si>
    <t xml:space="preserve">Que no se cuenten con los recursos en caja disponibles para el apalancamiento de los gastos obligatorios y de los compromisos adquiridos </t>
  </si>
  <si>
    <t>1. Falta de gestión comercial para la generación de ingresos.
2. Falta de políticas para la gestión de cobro.
3. Inadecuada planeación de los pagos.
4. Falta de análisis de flujo de caja para adquirir nuevos compromisos.</t>
  </si>
  <si>
    <t>1. Demandas.
2. Sobrecostos en procesos judiciales.
3. Intereses moratorios y sanciones por incumplimiento en el pago oportuno. 
4. Retrasos en los propósitos de la administración.
5.Pérdida de credibilidad en el sector. 
6.Incumplimiento en el pago de las obligaciones legales (impuestos, seguros, nómina, servicios públicos, etc.).</t>
  </si>
  <si>
    <t xml:space="preserve">Ejecutar  Procedimiento AGFF-FA-PD-013 MANEJO DE CARTERA ;Actividad : 6 y Punto de Control: 11 . </t>
  </si>
  <si>
    <t>1. Realizar proyección del flujo de caja  con  las requerimientos  mensuales de la entidad,  de acuerdo con las obligaciones y compromisos adquiridos.</t>
  </si>
  <si>
    <t>1. Dos (2) Informes periódicos</t>
  </si>
  <si>
    <t>1. numero de informes presentados/total de informes presentados</t>
  </si>
  <si>
    <t>Ejecutar Política Financiera AGFF-PO-001 POLÍTICA FINANCIERA , Apartes : “ 6.3 Políticas relativas a cuentas por cobrar”, 7."Políticas de facturación y cartera"</t>
  </si>
  <si>
    <t>AGFF-RG-004</t>
  </si>
  <si>
    <t>Traslados presupuestales recurrentes.</t>
  </si>
  <si>
    <t xml:space="preserve">Que se queden algunos rubros presupuestales sin apropiación suficiente para atender los propósitos establecidos en la vigencia. </t>
  </si>
  <si>
    <t xml:space="preserve">1. Falta de planeación y objetivos claros, en la elaboración del presupuesto.
2. Fallas en la comunicación interna.
3. Inconsistencias en las herramientas PAA.
4. Cambios de administración con diferentes objetivos estratégicos. </t>
  </si>
  <si>
    <t>1. Riesgos en la ejecución de algunos proyectos por atender otros.
2. Investigaciones administrativas y disciplinarias.</t>
  </si>
  <si>
    <t>Ejecutar  Procedimiento AGFF-PP-PD-025 ELABORACIÓN, MODIFICACIÓN Y CIERRE PRESUPUESTAL  Actividades:2, 38 y Puntos de Control: 1,3,19 y 57</t>
  </si>
  <si>
    <t>1. Publicar cronograma de traslados presupuestales.</t>
  </si>
  <si>
    <t>1. Cronograma publicado (Cartelera y correo electrónico del Canal).
2. Cuadros comparativos de traslados presupuestales de la vigencia actual vs la vigencia anterior.</t>
  </si>
  <si>
    <t>1. No. de traslados presupuestales realizados / No. de traslados autorizados por cronograma.</t>
  </si>
  <si>
    <t>AGFF-RG-005</t>
  </si>
  <si>
    <t>Pérdida de recursos (caja e inversiones)</t>
  </si>
  <si>
    <t xml:space="preserve">Que se pierdan los recursos  destinados a respaldar los gastos adquiridos por la administración.  </t>
  </si>
  <si>
    <t>1. Falta de políticas de seguridad informática.
2. Falta de análisis de los riesgos operativos, legales, de crédito y de liquidez.
3. Falta de controles en los procedimientos y políticas establecidas en la materia (asignación de claves, firmas duales, sellos autorizados, asignación de token, etc.).</t>
  </si>
  <si>
    <t>1. Investigaciones disciplinarias. 
2. Iliquidez.
3. Sanciones o penalidades.
4. Demandas.</t>
  </si>
  <si>
    <t>Ejecutar AGFF-TE-PD-032 INVERSIONES DE TESORERÍA  Puntos  Control: 6,14 y 18.</t>
  </si>
  <si>
    <t>1. Solicitar al área de sistemas reportes  de las acciones que se realizan para garantizar la seguridad informática, con que cuenta la  tesorería del canal.</t>
  </si>
  <si>
    <t xml:space="preserve">1. Dos (2) reportes del  área de sistemas </t>
  </si>
  <si>
    <t>Subdirector(a) Financiero (a)
Profesional Universitario de Sistemas.</t>
  </si>
  <si>
    <t>1. Número de reportes solicitados / Numero de reportes recibos</t>
  </si>
  <si>
    <t>Ejecutar AGFF-PO-001 POLÍTICA FINANCIERA.  Apartes :8. "Políticas de Tesorería".</t>
  </si>
  <si>
    <t>Garantizar la calidad de la señal de transmisión del canal, evaluando y monitoreando el correcto funcionamiento de los equipos técnicos, ejecutando oportunamente los mantenimientos preventivos y correctivos.</t>
  </si>
  <si>
    <t>MECN-RG-001</t>
  </si>
  <si>
    <t>Afectación en la continuidad de la prestación del servicio de televisión</t>
  </si>
  <si>
    <t xml:space="preserve">La alteración o ausencia en señal al aire se puede presentar por varios factores tanto internos como externos, sin embargo a nivel interno, puede asociarse a fallas con los equipos, mantenimientos preventivos y correctivos inadecuados o falta de recursos para la innovación tecnológica, entre otros.   
</t>
  </si>
  <si>
    <t>1. Afectación al usuario frente al derecho de acceso al servicio público de televisión.
2.  Incumplimiento a compromisos con clientes. 
3.  Sanciones por parte del Ministerio de Tecnologías de la Información y las Comunicaciones debido a incumplimiento de requisitos normativos frente a la continuidad en la prestación del servicio de televisión.</t>
  </si>
  <si>
    <t>*MECN-FT-053 CRONOGRAMA GENERAL DE MANTENIMIENTO ÁREA TÉCNICA - CANAL CAPITAL
*AGRI-SA-FT-048 HOJA DE VIDA EQUIPOS Y MÁQUINAS</t>
  </si>
  <si>
    <t>Dar cumplimiento a los cronogramas de mantenimiento a ser ejecutados por la coordinación técnica y correspondiente registro de la actividad en la hoja de vida de los equipos y maquinas. Esta actividad de control es ejecutada por los ingenieros de la coordinación técnica y el seguimiento es realizado por el ingeniero de apoyo de la coordinación técnica.</t>
  </si>
  <si>
    <t>Hojas de vida de mantenimiento de equipos diligenciadas según cronogramada establecido (no aplican los contratos de mantenimiento externo).</t>
  </si>
  <si>
    <t xml:space="preserve">Coordinadora Técnica </t>
  </si>
  <si>
    <t xml:space="preserve">Mantenimientos realizados insitu por la coordinación técnica/ mantenimientos programados para ser ejecutados de manera interna por parte de la coordinación técnica </t>
  </si>
  <si>
    <t>*MECN-FT-047 REGISTRO - MONITOREO SENAL FUERA DEL AIRE
*MECN-PD-002 MONITOREO DE CALIDAD</t>
  </si>
  <si>
    <t xml:space="preserve">Soporte del monitoreo realizado </t>
  </si>
  <si>
    <t>Garantizar la calidad de la señal de transmisión del canal, evaluando y monitoreando el correcto funcionamiento de los equipos técnicos, ejecutando oportunamente los mantenimientos preventivos y correctivos</t>
  </si>
  <si>
    <t>MECN-RA-001</t>
  </si>
  <si>
    <t>Aplicación inadecuada de las buenas prácticas definidas por capital  en el manejo de combustible a cargo de la coordinación técnica.</t>
  </si>
  <si>
    <t>La aplicación inadecuada de las buenas prácticas frente al uso de combustible se puede generar debido a desconocimiento por parte del equipo del área técnica encargado, así como por difusiones de información poco eficientes sobre el uso adecuado de estos, lo que puede generar como consecuencia afectaciones para la salud, posibles incendios o sanciones por parte de la autoridad ambiental competente en el proceso de seguimiento.</t>
  </si>
  <si>
    <t xml:space="preserve">Ausencia o desconocimiento de lineamientos claros frente al manejo interno de combustible. 
Falta de sensibilización a los contratistas y servidores públicos en el manejo de combustible por parte de las áreas responsables de salud ocupacional y gestión ambiental.  </t>
  </si>
  <si>
    <t xml:space="preserve">1. Contaminación del recurso suelo.
2. Posible afectación a la salud de los contratistas y funcionarios de planta del área.
3. Incendios por manipulación inadecuada de los combustibles. 
4. Sanciones por parte de la autoridad ambiental competente.
</t>
  </si>
  <si>
    <t xml:space="preserve">Sensibilizar al personal encargado de la manipulación del combustible por parte del área encargada de PIGA o de SST. </t>
  </si>
  <si>
    <t>Listados de asistencia a las sensibilizaciones programadas por parte del área encargada de PIGA o de SST.</t>
  </si>
  <si>
    <t>Referente ambiental 
Profesional de SST</t>
  </si>
  <si>
    <t>Actividades ejecutadas/2</t>
  </si>
  <si>
    <t xml:space="preserve">Protocolo para el manejo adecuado de sustancias químicas y su divulgación parte del área encargada de PIGA o de SST. </t>
  </si>
  <si>
    <t xml:space="preserve">Protocolo para el manejo adecuado de combustible y su divulgación parte del área encargada de PIGA o de SST. </t>
  </si>
  <si>
    <t xml:space="preserve">Referente ambiental </t>
  </si>
  <si>
    <t>Correos electrónicos de socialización emitidos / 2</t>
  </si>
  <si>
    <t>Conceptualizar, diseñar y/o ejecutar estrategias de comunicación tradicional y no tradicional que establezcan una relación entre los públicos de interés y las entidades, a través de propuestas que ubiquen a la ciudadanía en el centro de los objetivos, de modo que generen experiencias relevantes y memorables.</t>
  </si>
  <si>
    <t>MCOM-RG1</t>
  </si>
  <si>
    <t>Incumplimiento de los servicios o productos pactados con el cliente</t>
  </si>
  <si>
    <t>Desconocimiento o incumplimiento de los lineamientos internos definidos para la generación de propuestas</t>
  </si>
  <si>
    <t>Pérdida de ingresos por parte de Capital.  
Pérdida de credibilidad en la imagen institucional 
Pérdida de clientes.
Reprocesos en la adecuación del material a emitir.
Investigaciones y hallazgos de las entidades de control.
Aplicación de cláusulas de incumplimiento de los contratos pactados con el cliente</t>
  </si>
  <si>
    <t>Soporte de la socialización en el marco de las reuniones del equipo de comunicación pública o negocios estratégicos serán:
Link del Informe ejecutivo de comunicación pública
Link del Seguimiento a la comercialización</t>
  </si>
  <si>
    <t>Ejecutar acciones en respuesta a cambios de último momento o errores por parte del cliente diferente a la propuesta aprobada inicialmente.</t>
  </si>
  <si>
    <t>Contrato, anexo técnico y documentos que hacen parte integral del contrato firmado con el cliente</t>
  </si>
  <si>
    <t>Los productores asignados a cada proyecto y la supervisión del mismo, realizan seguimiento permanente a la ejecución del contrato y su anexo técnico. Lo anterior con el fin de tener un monitoreo del logro del objetivo del servicio prestado.</t>
  </si>
  <si>
    <t>Entregables del contrato en el medio de soporte de entrega</t>
  </si>
  <si>
    <t>Numero de entregables de los contratos en su medio de soporte de entrega</t>
  </si>
  <si>
    <t>Factores externos de fuerza mayor y que no están bajo el control de Capital, que obstaculizan el debido desarrollo, ejecución y cumplimiento de los contratos.</t>
  </si>
  <si>
    <t>EPLE-FT-012 Actas de reunión o correos electrónicos</t>
  </si>
  <si>
    <t>Envíos o entregas inoportunas por parte de los clientes de requerimientos, de materiales de emisión para el canal o para medios, o de las aprobaciones de la documentación o materiales audiovisuales.</t>
  </si>
  <si>
    <t>MCOM-PD-002 Gestión de proyectos y negocios estratégicos que se encuentra vigente</t>
  </si>
  <si>
    <t>Link del Informe ejecutivo de comunicación pública
Link del Seguimiento a la comercialización</t>
  </si>
  <si>
    <t>Soportes del seguimiento realizado</t>
  </si>
  <si>
    <t>Universo</t>
  </si>
  <si>
    <t>Fecha Inicio</t>
  </si>
  <si>
    <t>Fecha Finalización</t>
  </si>
  <si>
    <t>1. Fecha seguimiento</t>
  </si>
  <si>
    <t>2. Evidencias o soportes ejecución acción de mejora</t>
  </si>
  <si>
    <t>3. Actividades realizadas  a la fecha</t>
  </si>
  <si>
    <t>4. Resultado del indicador</t>
  </si>
  <si>
    <t>5. Alerta</t>
  </si>
  <si>
    <t>6. Análisis - Seguimiento OCI</t>
  </si>
  <si>
    <t>7. Auditor que realizó el seguimiento</t>
  </si>
  <si>
    <t>PRIMER SEGUIMIENTO 2021</t>
  </si>
  <si>
    <r>
      <rPr>
        <b/>
        <sz val="8"/>
        <color theme="1"/>
        <rFont val="Tahoma"/>
        <family val="2"/>
      </rPr>
      <t xml:space="preserve">Vulnerabilidades:
</t>
    </r>
    <r>
      <rPr>
        <sz val="8"/>
        <color theme="1"/>
        <rFont val="Tahoma"/>
        <family val="2"/>
      </rPr>
      <t xml:space="preserve"> 
1. Actividades adicionales requeridas por la Alta Dirección que modifiquen la programación inicial y/o emisión de normatividad que determine obligación de reportar nuevos informes. 
2. Falta de programación de recursos (financieros y humanos).
3. Deficiencias técnicas en la elaboración del Plan Anual de Auditorías, así como desconocimiento de requerimientos o acompañamientos. 
4. Falta de seguimiento por parte de la Oficina de Control Interno.
5. Debilidades en las competencias del equipo de la Oficina de Control interno (formación, educación, experiencia) para llevar a cabo auditorías y/o seguimientos. 
</t>
    </r>
    <r>
      <rPr>
        <b/>
        <sz val="8"/>
        <color theme="1"/>
        <rFont val="Tahoma"/>
        <family val="2"/>
      </rPr>
      <t>Amenazas:</t>
    </r>
    <r>
      <rPr>
        <sz val="8"/>
        <color theme="1"/>
        <rFont val="Tahoma"/>
        <family val="2"/>
      </rPr>
      <t xml:space="preserve"> 
1. Que surjan actividades imprevistas fuera del tiempo de elaboración del Plan Anual de Auditoría.
2. Falta de presupuesto y/o alta rotación del recurso humano.
3. Debilidades en el conocimiento de roles de seguimiento y evaluación de las áreas. </t>
    </r>
  </si>
  <si>
    <r>
      <rPr>
        <b/>
        <sz val="8"/>
        <rFont val="Tahoma"/>
        <family val="2"/>
      </rPr>
      <t>1.</t>
    </r>
    <r>
      <rPr>
        <sz val="8"/>
        <rFont val="Tahoma"/>
        <family val="2"/>
      </rPr>
      <t xml:space="preserve"> Revisar y/o actualizar el formato CCSE-FT-020 Plan Anual de Auditoría.
</t>
    </r>
    <r>
      <rPr>
        <b/>
        <sz val="8"/>
        <rFont val="Tahoma"/>
        <family val="2"/>
      </rPr>
      <t xml:space="preserve">2. </t>
    </r>
    <r>
      <rPr>
        <sz val="8"/>
        <rFont val="Tahoma"/>
        <family val="2"/>
      </rPr>
      <t xml:space="preserve">Socializar el formato revisado y/o actualizado. </t>
    </r>
  </si>
  <si>
    <r>
      <rPr>
        <b/>
        <sz val="8"/>
        <rFont val="Tahoma"/>
        <family val="2"/>
      </rPr>
      <t xml:space="preserve">3. </t>
    </r>
    <r>
      <rPr>
        <sz val="8"/>
        <rFont val="Tahoma"/>
        <family val="2"/>
      </rPr>
      <t>Reuniones del Comité Institucional de Coordinación de Control Interno.</t>
    </r>
  </si>
  <si>
    <r>
      <rPr>
        <b/>
        <sz val="8"/>
        <rFont val="Tahoma"/>
        <family val="2"/>
      </rPr>
      <t>Vulnerabilidades:</t>
    </r>
    <r>
      <rPr>
        <sz val="8"/>
        <rFont val="Tahoma"/>
        <family val="2"/>
      </rPr>
      <t xml:space="preserve"> 
1.Falta de seguimiento por parte de la Oficina de Control Interno.                                          2. Cambio en la normatividad aplicable a la Entidad.
</t>
    </r>
    <r>
      <rPr>
        <b/>
        <sz val="8"/>
        <rFont val="Tahoma"/>
        <family val="2"/>
      </rPr>
      <t xml:space="preserve">Amenazas: 
</t>
    </r>
    <r>
      <rPr>
        <sz val="8"/>
        <rFont val="Tahoma"/>
        <family val="2"/>
      </rPr>
      <t>Desconocimiento de requerimientos o acompañamientos.</t>
    </r>
  </si>
  <si>
    <r>
      <rPr>
        <b/>
        <sz val="8"/>
        <rFont val="Tahoma"/>
        <family val="2"/>
      </rPr>
      <t xml:space="preserve">1. </t>
    </r>
    <r>
      <rPr>
        <sz val="8"/>
        <rFont val="Tahoma"/>
        <family val="2"/>
      </rPr>
      <t xml:space="preserve">Socializar el "CCSE-IN-001 - Instructivo para la atención de requerimientos a entes externos de control" al interior de la entidad. 
</t>
    </r>
    <r>
      <rPr>
        <b/>
        <sz val="8"/>
        <rFont val="Tahoma"/>
        <family val="2"/>
      </rPr>
      <t xml:space="preserve">2. </t>
    </r>
    <r>
      <rPr>
        <sz val="8"/>
        <rFont val="Tahoma"/>
        <family val="2"/>
      </rPr>
      <t xml:space="preserve">Realizar seguimiento a las actividades de radicación y remisión de requerimientos de entes externos por parte de la auxiliar de recepción. </t>
    </r>
  </si>
  <si>
    <r>
      <t xml:space="preserve">1. </t>
    </r>
    <r>
      <rPr>
        <sz val="8"/>
        <rFont val="Tahoma"/>
        <family val="2"/>
      </rPr>
      <t xml:space="preserve">Pieza informativa y/o Boletín Interno de socialización del instructivo.
</t>
    </r>
    <r>
      <rPr>
        <b/>
        <sz val="8"/>
        <rFont val="Tahoma"/>
        <family val="2"/>
      </rPr>
      <t xml:space="preserve">2. </t>
    </r>
    <r>
      <rPr>
        <sz val="8"/>
        <rFont val="Tahoma"/>
        <family val="2"/>
      </rPr>
      <t>Solicitud del reporte de radicación y remisión de requerimientos de entes externos y su análisis.</t>
    </r>
    <r>
      <rPr>
        <b/>
        <sz val="10"/>
        <color theme="1"/>
        <rFont val="Arial"/>
        <family val="2"/>
      </rPr>
      <t/>
    </r>
  </si>
  <si>
    <r>
      <t xml:space="preserve">1. </t>
    </r>
    <r>
      <rPr>
        <sz val="8"/>
        <rFont val="Tahoma"/>
        <family val="2"/>
      </rPr>
      <t xml:space="preserve">Instructivo socializado/1
</t>
    </r>
    <r>
      <rPr>
        <b/>
        <sz val="8"/>
        <rFont val="Tahoma"/>
        <family val="2"/>
      </rPr>
      <t xml:space="preserve">2. </t>
    </r>
    <r>
      <rPr>
        <sz val="8"/>
        <rFont val="Tahoma"/>
        <family val="2"/>
      </rPr>
      <t>Seguimiento de actividades/1</t>
    </r>
  </si>
  <si>
    <r>
      <t xml:space="preserve">Vulnerabilidades - Amenazas:                                    1. </t>
    </r>
    <r>
      <rPr>
        <sz val="8"/>
        <color theme="1"/>
        <rFont val="Tahoma"/>
        <family val="2"/>
      </rPr>
      <t xml:space="preserve">Debilidades en las competencias del equipo de la Oficina de Control interno (formación, educación, experiencia) para llevar a cabo auditorías y/o seguimientos. 
</t>
    </r>
    <r>
      <rPr>
        <b/>
        <sz val="8"/>
        <color theme="1"/>
        <rFont val="Tahoma"/>
        <family val="2"/>
      </rPr>
      <t xml:space="preserve">2. </t>
    </r>
    <r>
      <rPr>
        <sz val="8"/>
        <color theme="1"/>
        <rFont val="Tahoma"/>
        <family val="2"/>
      </rPr>
      <t xml:space="preserve">Conflicto de intereses del auditor asignado a la evaluación y/o seguimiento.  </t>
    </r>
  </si>
  <si>
    <r>
      <t>1. Detrimento patrimonial.</t>
    </r>
    <r>
      <rPr>
        <b/>
        <sz val="8"/>
        <rFont val="Tahoma"/>
        <family val="2"/>
      </rPr>
      <t xml:space="preserve">
2. </t>
    </r>
    <r>
      <rPr>
        <sz val="8"/>
        <rFont val="Tahoma"/>
        <family val="2"/>
      </rPr>
      <t xml:space="preserve">Investigaciones Disciplinarias, Penales y Fiscales.
</t>
    </r>
    <r>
      <rPr>
        <b/>
        <sz val="8"/>
        <rFont val="Tahoma"/>
        <family val="2"/>
      </rPr>
      <t xml:space="preserve">
3. </t>
    </r>
    <r>
      <rPr>
        <sz val="8"/>
        <rFont val="Tahoma"/>
        <family val="2"/>
      </rPr>
      <t xml:space="preserve">Que no se adelanten acciones correctivas para eliminar las causas de las observaciones omitidas. </t>
    </r>
    <r>
      <rPr>
        <b/>
        <sz val="8"/>
        <rFont val="Tahoma"/>
        <family val="2"/>
      </rPr>
      <t xml:space="preserve">
4. </t>
    </r>
    <r>
      <rPr>
        <sz val="8"/>
        <rFont val="Tahoma"/>
        <family val="2"/>
      </rPr>
      <t xml:space="preserve">Pérdida de credibilidad de la Oficina de Control Interno </t>
    </r>
  </si>
  <si>
    <r>
      <rPr>
        <b/>
        <sz val="8"/>
        <rFont val="Tahoma"/>
        <family val="2"/>
      </rPr>
      <t>1.</t>
    </r>
    <r>
      <rPr>
        <sz val="8"/>
        <rFont val="Tahoma"/>
        <family val="2"/>
      </rPr>
      <t xml:space="preserve"> Reuniones de fortalecimiento de las competencias del equipo de la Oficina de Control Interno.
</t>
    </r>
    <r>
      <rPr>
        <b/>
        <sz val="8"/>
        <rFont val="Tahoma"/>
        <family val="2"/>
      </rPr>
      <t xml:space="preserve">2. </t>
    </r>
    <r>
      <rPr>
        <sz val="8"/>
        <rFont val="Tahoma"/>
        <family val="2"/>
      </rPr>
      <t xml:space="preserve">Revisión y/o actualización y socialización del Manual de Auditoría al equipo de la Oficina de Control Interno.
</t>
    </r>
    <r>
      <rPr>
        <b/>
        <sz val="8"/>
        <rFont val="Tahoma"/>
        <family val="2"/>
      </rPr>
      <t>3.</t>
    </r>
    <r>
      <rPr>
        <sz val="8"/>
        <rFont val="Tahoma"/>
        <family val="2"/>
      </rPr>
      <t xml:space="preserve"> Revisión y/o actualización del Código de ética del auditor y el formato anexo "Compromiso ético del auditor interno Canal Capital"</t>
    </r>
  </si>
  <si>
    <r>
      <rPr>
        <b/>
        <sz val="8"/>
        <rFont val="Tahoma"/>
        <family val="2"/>
      </rPr>
      <t xml:space="preserve">1. </t>
    </r>
    <r>
      <rPr>
        <sz val="8"/>
        <rFont val="Tahoma"/>
        <family val="2"/>
      </rPr>
      <t xml:space="preserve">Plan de fomento de la cultura del autocontrol.
</t>
    </r>
    <r>
      <rPr>
        <b/>
        <sz val="8"/>
        <rFont val="Tahoma"/>
        <family val="2"/>
      </rPr>
      <t>2.</t>
    </r>
    <r>
      <rPr>
        <sz val="8"/>
        <rFont val="Tahoma"/>
        <family val="2"/>
      </rPr>
      <t xml:space="preserve"> Actas de reunión del equipo de la Oficina de Control Interno. 
</t>
    </r>
    <r>
      <rPr>
        <b/>
        <sz val="8"/>
        <rFont val="Tahoma"/>
        <family val="2"/>
      </rPr>
      <t>3.</t>
    </r>
    <r>
      <rPr>
        <sz val="8"/>
        <rFont val="Tahoma"/>
        <family val="2"/>
      </rPr>
      <t xml:space="preserve"> Manual de Auditoría revisado y/o actualizado y socializado al equipo de la Oficina de Control Interno.
</t>
    </r>
    <r>
      <rPr>
        <b/>
        <sz val="8"/>
        <rFont val="Tahoma"/>
        <family val="2"/>
      </rPr>
      <t xml:space="preserve">4. </t>
    </r>
    <r>
      <rPr>
        <sz val="8"/>
        <rFont val="Tahoma"/>
        <family val="2"/>
      </rPr>
      <t>Revisión y/o actualización y socialización del Código de ética del auditor.</t>
    </r>
  </si>
  <si>
    <r>
      <rPr>
        <b/>
        <sz val="8"/>
        <rFont val="Tahoma"/>
        <family val="2"/>
      </rPr>
      <t xml:space="preserve">Vulnerabilidades:
</t>
    </r>
    <r>
      <rPr>
        <sz val="8"/>
        <rFont val="Tahoma"/>
        <family val="2"/>
      </rPr>
      <t xml:space="preserve">
1. Incumplimiento o fallas en la ejecución de los mantenimientos preventivos y/o correctivos. 
2.Recursos insuficientes para las necesidades de renovación de infraestructura tecnológica y mantenimientos de los equipos del área.
</t>
    </r>
    <r>
      <rPr>
        <b/>
        <sz val="8"/>
        <rFont val="Tahoma"/>
        <family val="2"/>
      </rPr>
      <t>Amenazas:</t>
    </r>
    <r>
      <rPr>
        <sz val="8"/>
        <rFont val="Tahoma"/>
        <family val="2"/>
      </rPr>
      <t xml:space="preserve"> 
1. Interrupciones no controladas en el fluido eléctrico del edificio. </t>
    </r>
  </si>
  <si>
    <t>Brindar apoyo a las unidades funcionales del canal, para que los procesos de contratación cumplan con la normatividad vigente, mediante la asesoría y acompañamiento en las diferentes etapas de cada uno de los procedimientos establecidos en el manual de contratación vigente, así como la atención y oportuna respuesta en materia jurídica de temas que se susciten para prevenir el daño antijurídico</t>
  </si>
  <si>
    <t>AGJC-RG-001</t>
  </si>
  <si>
    <t>Inadecuada formulación y elaboración del Plan Anual de Adquisiciones  (PAA).</t>
  </si>
  <si>
    <t xml:space="preserve">PAA no se ajusta a las necesidades del Canal.  </t>
  </si>
  <si>
    <t>1. Indebida identificación de las necesidades de la entidad en el PAA.
2. Incorrecta priorización
3.Recortes presupuestales 
4. Recortes Presupuestal por parte de la Secretaría de Hacienda</t>
  </si>
  <si>
    <t>1. Incumplimiento de la satisfacción de las necesidades del canal.
2.Incumplimiento de las metas del canal.</t>
  </si>
  <si>
    <t>Realizar actividades coordinadas con las áreas con el fin de determinar con claridad los objetos contractuales, el rubro presupuestal y los procesos de contratación que se consideren</t>
  </si>
  <si>
    <t>Hacer modificación del Plan anual  de Adquisiciones  las veces que se requieran aplicando lineamientos del procedimiento  EPLE-PD-011 FORMULACIÓN, EVALUACIÓN Y SEGUIMIENTO AL PLAN ANUAL DE ADQUISICIONES 
Actividad 9.</t>
  </si>
  <si>
    <t>Plan anual de adquisiciones y sus versiones.</t>
  </si>
  <si>
    <t xml:space="preserve">Asesor Secretaria General </t>
  </si>
  <si>
    <t>Número de actualizaciones del Plan Anual de Adquisiciones - PAA en SECOP II</t>
  </si>
  <si>
    <t>AGJC-RG-002</t>
  </si>
  <si>
    <t>Adelantar un proceso de selección sin contar con la debida disponibilidad presupuestal</t>
  </si>
  <si>
    <t xml:space="preserve">Procesos adelantados sin el lleno de los requisitos </t>
  </si>
  <si>
    <t>1. Desconocimiento de la normatividad que rige la contratación estatal.
2. No contar con disponibilidad presupuestal</t>
  </si>
  <si>
    <t>1. Investigaciones disciplinarias, fiscales y penales.</t>
  </si>
  <si>
    <t>Ejecutar procedimiento  AGJC-CN-PD-001 PLANEACIÓN DE LA CONTRATACIÓN - FORMULACIÓN DE ESTUDIOS PREVIOS, Actividad  3 y 5, así como verificar la trazabilidad en el drive dispuesto para el efecto</t>
  </si>
  <si>
    <t xml:space="preserve">Verificar que la dependencia o área solicitante del proceso contractual remita junto con la documentación precontractual, la solicitud del CDP y el respectivo Certificado de Disponibilidad Presupuestal.   </t>
  </si>
  <si>
    <t xml:space="preserve">La solicitud del certificado de Disponibilidad Presupuestal y el CDP correspondiente. </t>
  </si>
  <si>
    <t>Abogado encargado del proceso contractual</t>
  </si>
  <si>
    <t>AGJC-RG-003</t>
  </si>
  <si>
    <t>Deficiencias en las actividades de planeación y estructuración del proceso contractual</t>
  </si>
  <si>
    <t>1. Deficiencias en el conocimiento concreto de la necesidad del canal.
2. Desconocimiento de la normatividad que rige la contratación estatal.
3. Desconocimiento del Manual de Contratación.
4. Errores en los cálculos de indicadores financieros.
5. Errores en la determinación de especificaciones técnicas.
6. Errores en los procesos de evaluación</t>
  </si>
  <si>
    <t>1. Declaratoria de desierto de procesos de selección.
2. Suspensión del proceso de contratación.
3. Retrasos en el proceso de contratación.
4. Selección de contratistas que no cuenten con la capacidad financiera y/o técnica y/o jurídica necesarias para la ejecución del contrato.
5. Retrasos en la suscripción del contrato.
6. Aprobar la adquisición de bienes, obras y servicios que no se ajustan a las necesidades o al cumplimiento de los objetivos de la entidad.
7. Incumplimiento contractual.
8. Desequilibrio económico del contrato.
9. Nulidades contractuales.
10. Investigaciones disciplinarias, fiscales y penales.</t>
  </si>
  <si>
    <t>Cumplir AGJC-CN-MN-001 MANUAL DE CONTRATACIÓN en lo atinente a la etapa de planeación contractual, en concordancia con las necesidades evidenciadas por cada una de las áreas</t>
  </si>
  <si>
    <t xml:space="preserve">1.  Acta de Asistencia a la socialización.                                                                                                                                                                                                                                                                                                             2.Correos enviados a las áreas interesadas en el proceso contractual con observaciones y solicitud de ajustes después de la revisión efectuada a los estudios previos.  </t>
  </si>
  <si>
    <t>1. Número de socializaciones realizadas sobre elaboración de estudios previos / Número de socializaciones programadas.
2. Número de estudios previos revisados / Total de estudios previos formulados.</t>
  </si>
  <si>
    <t>AGJC-RG-004</t>
  </si>
  <si>
    <t xml:space="preserve">1. Errados procedimientos internos.
2. No contar con actas de comité de contratación.
</t>
  </si>
  <si>
    <t>Dar cumplimiento a las Resoluciones 147 de 2020 y 073 de 2021, que definen la estructura y funciones del comité de contratación</t>
  </si>
  <si>
    <t>Actas del comité de contratación</t>
  </si>
  <si>
    <t>Coordinadora jurídica y contractual y abogado encargado del proceso</t>
  </si>
  <si>
    <t>Número de procesos de selección socializados en comité de contratación (con cuantía superior a 500 SMMLV) / Total de procesos de selección adelantados con cuantía superior a 500 SMMLV</t>
  </si>
  <si>
    <t>AGJC-RG-005</t>
  </si>
  <si>
    <t>Adelantar un proceso contractual sin tener la competencia legal para realizarlo.</t>
  </si>
  <si>
    <t xml:space="preserve">1. Desconocimiento de las facultades y delegaciones existentes en la entidad.
</t>
  </si>
  <si>
    <t xml:space="preserve">1. Investigaciones disciplinarias, fiscales y penales.
</t>
  </si>
  <si>
    <t xml:space="preserve">Dar cumplimiento a las Resoluciones 044 "Por la cual se realiza la delegación de ordenación del gasto en Canal Capital y se determina la presentación de ofertas y firma de contratos comerciales" y 046 de 2021 "Por la cual se realizan unas delegaciones de las funciones de la Gerente General de Canal Capital" </t>
  </si>
  <si>
    <t xml:space="preserve">Verificar conforme a las Resoluciones de Delegación y Ordenación del Gasto de la Entidad, el funcionario que debe adelantar el trámite contractual . </t>
  </si>
  <si>
    <t>Resoluciones 044 y 046 de 2021</t>
  </si>
  <si>
    <t>Coordinadora jurídica y contractual y abogado encargado del proceso y personas delegadas</t>
  </si>
  <si>
    <t>Número de solicitudes de CDP verificadas en ordenación del gasto / total de solicitudes de CDP tramitadas</t>
  </si>
  <si>
    <t>AGJC-RG-006</t>
  </si>
  <si>
    <t>Adjudicación viciada por error</t>
  </si>
  <si>
    <t>El contrato esta viciado</t>
  </si>
  <si>
    <t>1. Documentos falsos o irregulares presentados por los oferentes y que la entidad no logra evidenciar al momento de la evaluación.
2. Error del equipo evaluador</t>
  </si>
  <si>
    <t>1. Demandas 
2. Investigaciones disciplinarias, fiscales y penales.</t>
  </si>
  <si>
    <t>1. Ejecutar procedimiento :AGJC-CN-PD-002 LICITACIÓN PÚBLICA. Actividades:14, 17,18,21,25,27 Punto de control: 20,23,24. 
2.Ejecutar procedimiento :AGJC-CN-PD-003 CONVOCATORIA PÚBLICA Actividades: 14, 17,18,21,22,27. Punto de control: 20, 23, 24  
3. Ejecutar Procedimiento AGJC-CN-PD-005 CONTRATACION DIRECTA SIN OFERTAS.</t>
  </si>
  <si>
    <t>Adelantar los procesos de selección conforme a lo dispuesto en los procedimientos y el Manual de Contratación de la Entidad.</t>
  </si>
  <si>
    <t>Los procedimientos establecidos de los procesos de selección establecidos por la Entidad</t>
  </si>
  <si>
    <t>Procesos de selección adelantados de acuerdo a los procedimientos y Manual de Contratación, según cada modalidad.</t>
  </si>
  <si>
    <t>4. Ejecutar procedimiento :AGJC-CN-PD-007 CONTRATACION DIRECTA CON OFERTAS. Actividades: 14, 17,18,21,22,27. Punto de control: 20, 23, 24  
5. Ejecutar procedimiento INVITACION CERRADA</t>
  </si>
  <si>
    <t>AGJC-RG-007</t>
  </si>
  <si>
    <t xml:space="preserve">Permitir la ejecución del contrato sin el lleno de los requisitos legales </t>
  </si>
  <si>
    <t xml:space="preserve">Inicio ejecución del contrato sin cumplimiento de requisitos de legalización </t>
  </si>
  <si>
    <t>1. Posible incumplimiento del obligaciones contractuales. 
2. Los bienes , obras , y/o servicios no están amparados por una garantía de seguro.
3. La entidad asume una responsabilidad muy alta, frente a cualquier accidente que tenga el contratista.</t>
  </si>
  <si>
    <t>Ejecutar AGJC-CN-MN-001 MANUAL DE CONTRATACIÓN. CAPITULO III ETAPA CONTRACTUAL</t>
  </si>
  <si>
    <t xml:space="preserve">1. Realizar una jornada de socialización sobre el Manual de contratación.                                  2. Verificar el cumplimiento de los requisitos de ejecución contractual. </t>
  </si>
  <si>
    <t xml:space="preserve">Manual de Contratación y Comunicación de inicio </t>
  </si>
  <si>
    <t>1. Número de socializaciones realizadas sobre manual de contratación / Número de socializaciones programadas.
2. Listados de chequeo de verificación de requisitos diligenciados.</t>
  </si>
  <si>
    <t>AGJC-RG-008</t>
  </si>
  <si>
    <t xml:space="preserve">Indebida aprobación de las garantías contractuales </t>
  </si>
  <si>
    <t>Garantías insuficientes</t>
  </si>
  <si>
    <t xml:space="preserve">1. Error en la revisión y aprobación de las garantías </t>
  </si>
  <si>
    <t>1. Los bienes, obras y/o servicios no están amparados de manera adecuada por una garantía de seguro.</t>
  </si>
  <si>
    <t xml:space="preserve">Ejecutar AGJC-CN-MN-001 MANUAL DE CONTRATACIÓN.CAPITULO III ETAPA CONTRACTUAL </t>
  </si>
  <si>
    <t>Pólizas verificadas por contrato / Pólizas requeridas para el contrato.</t>
  </si>
  <si>
    <t>AGJC-RG-009</t>
  </si>
  <si>
    <t>Incumplimiento del objeto o de las obligaciones contractuales</t>
  </si>
  <si>
    <t>No se pueden satisfacer las necesidades de la Entidad</t>
  </si>
  <si>
    <t>1. Debilidad en la supervisión y ejecución del contrato.
2. Incumplimiento del contratista. 
3.Entrega de productos incompletos</t>
  </si>
  <si>
    <t xml:space="preserve">1. Incumplimiento en la satisfacción de las necesidades de la entidad.
2. Recepción de bines, obras y servicios que no cumplen con las condiciones exigidas y esperadas por la entidad.
3. Investigaciones de orden disciplinario, fiscal y penal. </t>
  </si>
  <si>
    <t>Seguimiento, Control y Vigilancia a las actividades del Contratista para que cumpla el objeto y las obligaciones contractuales.</t>
  </si>
  <si>
    <t xml:space="preserve">Informes de supervisión </t>
  </si>
  <si>
    <t>Supervisor del Contrato</t>
  </si>
  <si>
    <t>Número de informes de supervisión realizados para el contrato / Número de informes de supervisión requeridos en el contrato</t>
  </si>
  <si>
    <t>AGJC-RG-010</t>
  </si>
  <si>
    <t>Desequilibrio económico del contrato</t>
  </si>
  <si>
    <t xml:space="preserve">Solicitud adición recursos </t>
  </si>
  <si>
    <t>1. Variación de los precios estimados del contrato.
2. Prórrogas en el plazo del contrato
3. Cambios climáticos o desastres naturales.
4. Fluctuación del dólar.</t>
  </si>
  <si>
    <t>1. Demandas.</t>
  </si>
  <si>
    <t>Seguimiento, Control y Vigilancia a las actividades del Contratista para que cumpla el objeto y las obligaciones contractuales y en razón de lo cual, se identifiquen situaciones que puedan dar lugar a un desequilibrio del contrato.</t>
  </si>
  <si>
    <t>AGJC-RG-011</t>
  </si>
  <si>
    <t>No ejercer los mecanismos judiciales para reclamar el cumplimiento del contrato o la indemnización de perjuicios según corresponda</t>
  </si>
  <si>
    <t>Incumplimiento contractual</t>
  </si>
  <si>
    <t>1. Omisión por parte del interventor o supervisor de informar oportunamente los incumplimientos que se presenten en el contrato.
2. Desconocimiento de la ejecución contractual.</t>
  </si>
  <si>
    <t>1.Incumplimiento en la satisfacción de las necesidades de la entidad.
2. Pagos sin cumplimiento de obligaciones.
3. Investigaciones disciplinarias, fiscales, y penales.</t>
  </si>
  <si>
    <t xml:space="preserve">Ejecutar AGJC-CN-MN-001 MANUAL DE CONTRATACIÓN. Capitulo III ETAPA CONTRACTUAL y Resolución 031-2019 </t>
  </si>
  <si>
    <t>AGJC-RG-012</t>
  </si>
  <si>
    <t>Recibir obras, bienes y/o servicios que no cumplen con las especificaciones técnicas establecidas por la entidad.</t>
  </si>
  <si>
    <t>Servicios y obras sin cumplimiento de características y requerimientos técnicos</t>
  </si>
  <si>
    <t>1. Incumplimiento de especificaciones técnicas.
2. Servicios y obras sin cumplimiento de características y requerimientos técnicos.
3. Deficiente desarrollo de los procesos de supervisión y/o interventoría.</t>
  </si>
  <si>
    <t xml:space="preserve">Ejecutar AGJC-CN-MN-001 MANUAL DE CONTRATACIÓN Capitulo III ETAPA CONTRACTUAL y Resolución 031-2019 </t>
  </si>
  <si>
    <t>AGJC-RG-013</t>
  </si>
  <si>
    <t>Inadecuado manejo del anticipo y/o pago anticipado</t>
  </si>
  <si>
    <t xml:space="preserve">Falta devolución del pago anticipado y/o incorrecta inversión del anticipo  </t>
  </si>
  <si>
    <t xml:space="preserve">1. Deficiencia de controles y seguimiento al contrato o convenio por parte del supervisor o interventor.
2. Incumplimiento del plan de inversión del anticipo por parte del contratista </t>
  </si>
  <si>
    <t>1.Declaratoria de incumplimiento y efectividad de las garantías de buen manejo de anticipos.
2.Detrimento patrimonial.
3.Investigaciones disciplinarias, fiscales y/o penales.</t>
  </si>
  <si>
    <t>AGJC-RG-014</t>
  </si>
  <si>
    <t>Incumplimiento del pago de salarios y prestaciones sociales por parte del contratista a su equipo humano</t>
  </si>
  <si>
    <t>Retrasos en la entrega de los bienes y/o servicios por la falta de actividades de personal del Contratista</t>
  </si>
  <si>
    <t>1. Deficiencia de controles y seguimiento al contrato o convenio por parte del supervisor o interventor.</t>
  </si>
  <si>
    <t>1.Investigaciones disciplinarias, fiscales y/o penales.</t>
  </si>
  <si>
    <t>AGJC-RG-015</t>
  </si>
  <si>
    <t>Nulidad absoluta de contrato</t>
  </si>
  <si>
    <t xml:space="preserve">Imposibilidad de ejecutar el contrato </t>
  </si>
  <si>
    <t>1. Se celebren con personas incursas en causales de inhabilidad o incompatibilidad previstas en la Constitución y la ley.
2. Se celebren contra expresa prohibición constitucional o legal.
3. Se celebren con abuso o desviación de poder.
4. Nulidad de los actos administrativos en que se fundamenten.
5. Desconocimiento de los criterios sobre tratamiento de las ofertas nacionales y extrajeras o con violación de la reciprocidad de que trata esta Ley.</t>
  </si>
  <si>
    <t>1. Demandas. 
2. Investigaciones disciplinarias, fiscales y penales.
3. Acciones de repetición
4.Incumplimiento en la satisfacción de las necesidades de la entidad.
5.Incumplimiento de las metas propuestas por la entidad.</t>
  </si>
  <si>
    <t xml:space="preserve">Ejecutar AGJC-CN-MN-001 MANUAL DE CONTRATACIÓN  ETAPA PRECONTRACTUAL </t>
  </si>
  <si>
    <t>Revisión de la documentación entregada por el futuro Contratista para efectos de determinar que no está incurso en inhabilidades, incompatibilidades.</t>
  </si>
  <si>
    <t>Manual de Contratación</t>
  </si>
  <si>
    <t>Número de documentos suministrados por el contratista / Documentación requerida por la entidad para efectos de determinar que no está incurso en inhabilidades, incompatibilidades.</t>
  </si>
  <si>
    <t>AGJC-RG-016</t>
  </si>
  <si>
    <t>Contratos liquidados deficientemente</t>
  </si>
  <si>
    <t>1. Deficiencia en el seguimiento y vigilancia del contrato por parte del supervisor y/o interventor del contrato o convenio.
2. Ausencia de informes de supervisión.
3. Inadecuada gestión documental.
4. Indebida notificación al contratista al momento de efectuar la liquidación bilateral.</t>
  </si>
  <si>
    <t>1.Demandas.
2.Investigaciones disciplinarias, fiscales y penales.
3.Detrimento patrimonial.</t>
  </si>
  <si>
    <t xml:space="preserve">1. Elaboración informe final de supervisión o acta de cierre contractual.  2. Elaboración del acta de liquidación atendiendo el informe de supervisión </t>
  </si>
  <si>
    <t>Informes de supervisión y acta de liquidación</t>
  </si>
  <si>
    <t>Supervisor del Contrato y abogado encargado de la elaboración del acta de liquidación</t>
  </si>
  <si>
    <t xml:space="preserve">Informes de supervisión y actas de liquidación tramitadas / Total de contratos que requieran Informes de supervisión y actas de liquidación </t>
  </si>
  <si>
    <t>AGJC-RG-017</t>
  </si>
  <si>
    <t>Incumplimiento de los términos legales o pactados para la liquidación de los contratos o convenios.</t>
  </si>
  <si>
    <t>Desconocimiento normas</t>
  </si>
  <si>
    <t>1.Desconocimiento de los términos legales para la liquidación de contratos o convenios.</t>
  </si>
  <si>
    <t xml:space="preserve">1.Investigaciones disciplinarias, fiscales y/o penales.
2. Perdida de competencia legal para poder liquidar el contrato o convenio. </t>
  </si>
  <si>
    <t xml:space="preserve">1. Elaboración informe final de supervisión o acta de cierre contractual y solicitar liquidación del contrato..  2. Elaboración del acta de liquidación atendiendo el informe de supervisión </t>
  </si>
  <si>
    <t>AGJC-RG-018</t>
  </si>
  <si>
    <t xml:space="preserve">Inestabilidad de la obra </t>
  </si>
  <si>
    <t>Falta de la estabilidad de la obra</t>
  </si>
  <si>
    <t>1.Deficiencia de controles y seguimiento al contrato o convenio por parte del supervisor o interventor.
2. Ejecución deficiente  y uso de materiales de mala calidad por parte del contratista</t>
  </si>
  <si>
    <t xml:space="preserve">1.Declaratoria de incumplimiento y efectividad de la garantía de estabilidad de la obra.
2.Detrimento patrimonial.
3.Investigaciones disciplinarias, fiscales y/o penales.
4.Demandas contractuales.
5. Afectaciones a terceros
</t>
  </si>
  <si>
    <t>Constitución de Garantías contractuales en todos los contratos y hacerlas efectivas, en caso de ser requerido.</t>
  </si>
  <si>
    <t xml:space="preserve">1. Detrimento patrimonial 
2.Sanciones disciplinarias, fiscales y/o penales.
3.Incumplimeinto de las metas propuestas por la entidad.
</t>
  </si>
  <si>
    <r>
      <t xml:space="preserve">Información general  </t>
    </r>
    <r>
      <rPr>
        <sz val="8"/>
        <color theme="1"/>
        <rFont val="Tahoma"/>
        <family val="2"/>
      </rPr>
      <t>(asignada por planeación)</t>
    </r>
  </si>
  <si>
    <r>
      <t xml:space="preserve">Riesgo 
</t>
    </r>
    <r>
      <rPr>
        <sz val="8"/>
        <color theme="1"/>
        <rFont val="Tahoma"/>
        <family val="2"/>
      </rPr>
      <t>(¿Qué puede suceder?)</t>
    </r>
  </si>
  <si>
    <r>
      <t xml:space="preserve">Causa - Vulnerabilidades y amenazas
 </t>
    </r>
    <r>
      <rPr>
        <sz val="8"/>
        <color theme="1"/>
        <rFont val="Tahoma"/>
        <family val="2"/>
      </rPr>
      <t>(Factores Internos y Externos, Agente Generador)</t>
    </r>
  </si>
  <si>
    <r>
      <t xml:space="preserve">Consecuencias
</t>
    </r>
    <r>
      <rPr>
        <sz val="8"/>
        <color theme="1"/>
        <rFont val="Tahoma"/>
        <family val="2"/>
      </rPr>
      <t>(Lo que podría ocasionar…)</t>
    </r>
  </si>
  <si>
    <r>
      <t xml:space="preserve">Probabilidad o Frecuencia
</t>
    </r>
    <r>
      <rPr>
        <sz val="8"/>
        <color theme="1"/>
        <rFont val="Tahoma"/>
        <family val="2"/>
      </rPr>
      <t>(Sobre las causas)</t>
    </r>
  </si>
  <si>
    <r>
      <t xml:space="preserve">Impacto
</t>
    </r>
    <r>
      <rPr>
        <sz val="8"/>
        <color theme="1"/>
        <rFont val="Tahoma"/>
        <family val="2"/>
      </rPr>
      <t>(Sobre las consecuencias)</t>
    </r>
  </si>
  <si>
    <r>
      <t xml:space="preserve">Total Nivel de Exposición
</t>
    </r>
    <r>
      <rPr>
        <sz val="8"/>
        <color theme="1"/>
        <rFont val="Tahoma"/>
        <family val="2"/>
      </rPr>
      <t>(F x I)</t>
    </r>
  </si>
  <si>
    <r>
      <t xml:space="preserve">Total nivel de exposición residual
</t>
    </r>
    <r>
      <rPr>
        <sz val="8"/>
        <color theme="1"/>
        <rFont val="Tahoma"/>
        <family val="2"/>
      </rPr>
      <t>(F' x I')</t>
    </r>
  </si>
  <si>
    <r>
      <t xml:space="preserve">Adelantar un proceso contractual sin tener la aprobación correspondiente por parte del comité de contratación </t>
    </r>
    <r>
      <rPr>
        <sz val="8"/>
        <rFont val="Tahoma"/>
        <family val="2"/>
      </rPr>
      <t xml:space="preserve"> o de la instancia correspondiente cuando este supere los 500 SMMLV.</t>
    </r>
  </si>
  <si>
    <t xml:space="preserve">
1.Demora en la aprobación de garantías contractuales.
2. No afiliación a la ARL para el caso de contratos de prestación de servicios.
3. No expedición del registro presupuestal.
4. No suscripción de acta de inicio.
5. Ausencia de comunicación del supervisor
</t>
  </si>
  <si>
    <t>Generar canales de comunicación internos y externos para fortalecer la gestión de la entidad, mediante estrategias comunicacional organizacional interna y estrategias de comunicación masiva de forma externa.</t>
  </si>
  <si>
    <t>EGCM-RG-001</t>
  </si>
  <si>
    <t xml:space="preserve">Divulgar contenidos con información errada. </t>
  </si>
  <si>
    <t xml:space="preserve">Se presenta una afectación importante en las comunicaciones cuando no se atienden las solicitudes en los tiempos de las áreas ya que puede afectar el desarrollo de actividades propias de la organización. </t>
  </si>
  <si>
    <t xml:space="preserve">
1. Pérdida de información.
2. Perdida de credibilidad en los contenidos divulgados.    
3. Afectación del posicionamiento de marca</t>
  </si>
  <si>
    <t>Dar cumplimiento a la ruta de flujo de trabajo de comunicaciones y establecer tiempos para la aplicación de la misma.</t>
  </si>
  <si>
    <t>1. Mantener la aplicación de la ruta de revisión del contenido a publicar o difundir por parte de la Coordinación de Prensa y Comunicaciones. 
2. Incluir la descripción de la ruta de revisión de contenido a publicar en alguno de los documentos del área de Comunicaciones. 
3. Divulgar la ruta de revisión de contenidos con los colaboradores de la entidad.</t>
  </si>
  <si>
    <t xml:space="preserve">1. Actas de reuniones del equipo de la Coordinación y correos. 
2. Documento (ruta de flujo de trabajo) publicada y con acceso a todos los colaboradores. </t>
  </si>
  <si>
    <t>Coordinadora de prensa y comunicaciones</t>
  </si>
  <si>
    <t xml:space="preserve">
Difusiones de la ruta de publicación realizadas</t>
  </si>
  <si>
    <t>Jizeth González</t>
  </si>
  <si>
    <t>1. COMUNICACIONES_REINDUCCION 2021
2. CORREO FIRMA DE ACTA
3. EPLE-FT-012 ACTA DE REUNIÓN (ACTUALIZACIÓN PROCEDIMIENTOS COMUNICACIONES 23 NOV)</t>
  </si>
  <si>
    <t>1. Riesgo 1 producción Gestión de riesgos de gestión 2021</t>
  </si>
  <si>
    <t>2. Riesgo 1 producción Gestión de riesgos de gestión 2021 anexos CONSOLIDADO</t>
  </si>
  <si>
    <r>
      <t xml:space="preserve">Reporte Producción: </t>
    </r>
    <r>
      <rPr>
        <sz val="8"/>
        <color theme="1"/>
        <rFont val="Tahoma"/>
        <family val="2"/>
      </rPr>
      <t xml:space="preserve">A lo largo de la vigencia se han realizado acciones correspondientes a la socialización de los parámetros técnicos a las casas productoras y al equipo interno de productores generales de Capital.
</t>
    </r>
    <r>
      <rPr>
        <b/>
        <sz val="8"/>
        <color theme="1"/>
        <rFont val="Tahoma"/>
        <family val="2"/>
      </rPr>
      <t xml:space="preserve">Análisis OCI: </t>
    </r>
    <r>
      <rPr>
        <sz val="8"/>
        <color theme="1"/>
        <rFont val="Tahoma"/>
        <family val="2"/>
      </rPr>
      <t xml:space="preserve">Se adelanta la verificación de los soportes entregados por el área, evidenciando las actas de reunión adelantadas durante abril, mayo, julio, agosto, septiembre y octubre de 2021 con las empresas seleccionadas para producción de contenidos, así como con el área de producción de contenidos en las que se adelantaron las socializaciones de los documentos de entregables que deben implementarse en el marco de la ejecución de los contratos. Sobre los controles establecidos en el mapa de riesgos para mitigación de materialización, es importante revisar los lineamientos existentes en Capital y demás normatividad vigente de manera que se puedan realizar los ajustes necesarios en cuanto a su identificación y redacción. 
Verificando lo mencionado por el área, la acción se califica </t>
    </r>
    <r>
      <rPr>
        <b/>
        <sz val="8"/>
        <color theme="1"/>
        <rFont val="Tahoma"/>
        <family val="2"/>
      </rPr>
      <t>"En Proceso"</t>
    </r>
    <r>
      <rPr>
        <sz val="8"/>
        <color theme="1"/>
        <rFont val="Tahoma"/>
        <family val="2"/>
      </rPr>
      <t xml:space="preserve"> y se recomienda al área seguir ejecutando lo formulado, en el marco del fortalecimiento de los controles implementados. </t>
    </r>
  </si>
  <si>
    <t>1. AGRI-GD-MN-001 MANUAL DE GESTIÓN DOCUMENTAL
2. Correo de actualización</t>
  </si>
  <si>
    <r>
      <t xml:space="preserve">Reporte G. Documental: </t>
    </r>
    <r>
      <rPr>
        <sz val="8"/>
        <color theme="1"/>
        <rFont val="Tahoma"/>
        <family val="2"/>
      </rPr>
      <t xml:space="preserve">Documento actualizado y publicado en la intranet.
</t>
    </r>
    <r>
      <rPr>
        <b/>
        <sz val="8"/>
        <color theme="1"/>
        <rFont val="Tahoma"/>
        <family val="2"/>
      </rPr>
      <t xml:space="preserve">Análisis OCI: </t>
    </r>
    <r>
      <rPr>
        <sz val="8"/>
        <color theme="1"/>
        <rFont val="Tahoma"/>
        <family val="2"/>
      </rPr>
      <t xml:space="preserve">Se adelanta la verificación de los soportes remitidos por el área evidenciando que el Manual de Gestión Documental quedó, revisado y publicado en la Intranet de Capital por parte de Planeación el 6 de octubre de 2021. Por lo que teniendo en cuenta lo formulado se encuentra pendiente la comunicación interna sobre la actualización del documento. 
Teniendo en cuenta lo anterior, se califica la acción </t>
    </r>
    <r>
      <rPr>
        <b/>
        <sz val="8"/>
        <color theme="1"/>
        <rFont val="Tahoma"/>
        <family val="2"/>
      </rPr>
      <t>"En Proceso"</t>
    </r>
    <r>
      <rPr>
        <sz val="8"/>
        <color theme="1"/>
        <rFont val="Tahoma"/>
        <family val="2"/>
      </rPr>
      <t xml:space="preserve"> y se recomienda continuar ejecutando las acciones formuladas en el marco del fortalecimiento del control identificado. </t>
    </r>
  </si>
  <si>
    <t xml:space="preserve">No se cuenta con soportes para el periodo reportado. </t>
  </si>
  <si>
    <t>1. ASISTENCIA_BIODETERIORO
2. PRESENTACION_BIODETERIORO</t>
  </si>
  <si>
    <r>
      <t xml:space="preserve">Reporte G. Documental: </t>
    </r>
    <r>
      <rPr>
        <sz val="8"/>
        <color theme="1"/>
        <rFont val="Tahoma"/>
        <family val="2"/>
      </rPr>
      <t xml:space="preserve">Se realizo capacitación general sobre el tema.
</t>
    </r>
    <r>
      <rPr>
        <b/>
        <sz val="8"/>
        <color theme="1"/>
        <rFont val="Tahoma"/>
        <family val="2"/>
      </rPr>
      <t xml:space="preserve">Análisis OCI: </t>
    </r>
    <r>
      <rPr>
        <sz val="8"/>
        <color theme="1"/>
        <rFont val="Tahoma"/>
        <family val="2"/>
      </rPr>
      <t xml:space="preserve">Verificados los soportes remitidos por el área, se evidencia la presentación y listado de asistencia sobre Biodeterioro el 3 de noviembre de 2021, por lo que teniendo en cuenta la fecha de terminación formulada, se califica </t>
    </r>
    <r>
      <rPr>
        <b/>
        <sz val="8"/>
        <color theme="1"/>
        <rFont val="Tahoma"/>
        <family val="2"/>
      </rPr>
      <t>"En Proceso"</t>
    </r>
    <r>
      <rPr>
        <sz val="8"/>
        <color theme="1"/>
        <rFont val="Tahoma"/>
        <family val="2"/>
      </rPr>
      <t xml:space="preserve"> y se recomienda al área dar continuidad con la ejecución de las actividades que permitan mitigar la materialización de riesgo. Adicionalmente, es importante verificar los controles identificados de conformidad con los lineamientos de gestión del riesgo adoptados por Capital, así como de la demás normatividad aplicable. </t>
    </r>
  </si>
  <si>
    <t>1. AGRI-GD-FT-033 ACTA TRANSFERENCIA DIRECCION OPERATIVA
2. AGRI-GD-FT-033 ACTA TRANSFERENCIA VENTAS Y MERCADEO
3. AGRI-GD-FT-033 ACTA_DE_TRANSFERENCIA_DOCUMENTAL. AREA_TECNICA
4. AGRI-GD-PD-001 TRANSFERENCIA PRIMARIA
5. Reunión revisión procedimiento transferencias primarias</t>
  </si>
  <si>
    <t>1. 1.0 Riesgo 1 programación Gestión de riesgos de gestión 2021 consolidado</t>
  </si>
  <si>
    <t>1. Riesgo 2 programación Gestión de riesgos de gestión 2021</t>
  </si>
  <si>
    <r>
      <rPr>
        <b/>
        <sz val="8"/>
        <rFont val="Tahoma"/>
        <family val="2"/>
      </rPr>
      <t>4.</t>
    </r>
    <r>
      <rPr>
        <sz val="8"/>
        <rFont val="Tahoma"/>
        <family val="2"/>
      </rPr>
      <t xml:space="preserve"> Realizar seguimientos periódicos a las actividades programadas en el Plan Anual de Auditoría de la vigencia.</t>
    </r>
  </si>
  <si>
    <t>El equipo de la Oficina de Control Interno verifica las radicaciones asignadas [A la Oficina de Control Interno] en la ventanilla única de radicación de conformidad con los lineamientos establecidos en el  "CCSE-IN-001 - Instructivo para la atención de requerimientos a entes externos de control" mediante el seguimiento periódico a las radicaciones adelantadas y posterior socialización de los resultados obtenidos.</t>
  </si>
  <si>
    <t>El Jefe de la Oficina de Control Interno verifica que el equipo de la OCI entregue los informes de resultado de evaluación(es) y seguimiento(s) cumpliendo los requisitos establecidos en el "CCSE-MN-001 MANUAL DE AUDITORÍA INTERNA", aquellos que cumplan con las características serán firmados y remitidos a las partes interesadas para su conocimiento.</t>
  </si>
  <si>
    <t xml:space="preserve">2. Actividades de comunicación interna (boletines institucionales, charlas internas, vídeos propios o externos entre otros) sobre el uso de los equipos electrónicos </t>
  </si>
  <si>
    <r>
      <t xml:space="preserve">Reporte Programación: </t>
    </r>
    <r>
      <rPr>
        <sz val="8"/>
        <color theme="1"/>
        <rFont val="Tahoma"/>
        <family val="2"/>
      </rPr>
      <t xml:space="preserve">Durante la vigencia se realizó la socialización del MANUAL DE REQUERIMIENTOS TÉCNICOS GENERALES PARA RECEPCIÓN DE MATERIAL PARA EMISIÓN al interior de la Coordinación de programación.
</t>
    </r>
    <r>
      <rPr>
        <b/>
        <sz val="8"/>
        <color theme="1"/>
        <rFont val="Tahoma"/>
        <family val="2"/>
      </rPr>
      <t xml:space="preserve">Análisis OCI: </t>
    </r>
    <r>
      <rPr>
        <sz val="8"/>
        <color theme="1"/>
        <rFont val="Tahoma"/>
        <family val="2"/>
      </rPr>
      <t xml:space="preserve">Verificados los soportes remitidos por el área se evidencia el acta de reunión del 3 de mayo de 2021, así como los correos de socialización del 16 de julio y 23 de noviembre del Manual de requerimientos técnicos generales para recepción de material para emisión Canal Capital de conformidad con lo formulado en los soportes del Mapa de Riesgos del proceso; sin embargo, es importante que el área adelante la verificación de las actividades formuladas con el fin de que estos sean coherentes con los soportes y los controles, ya que se identifican formatos sobre los cuales no se evidencia la implementación y en la actividad de control no se menciona la manera en la que se aplican los parámetros de control. 
Por lo anterior, se califica la acción </t>
    </r>
    <r>
      <rPr>
        <b/>
        <sz val="8"/>
        <color theme="1"/>
        <rFont val="Tahoma"/>
        <family val="2"/>
      </rPr>
      <t>"En Proceso"</t>
    </r>
    <r>
      <rPr>
        <sz val="8"/>
        <color theme="1"/>
        <rFont val="Tahoma"/>
        <family val="2"/>
      </rPr>
      <t xml:space="preserve"> y se recomienda al área revisar las recomendaciones adelantadas para realizar las modificaciones a que haya lugar. </t>
    </r>
  </si>
  <si>
    <r>
      <t xml:space="preserve">Reporte Programación: </t>
    </r>
    <r>
      <rPr>
        <sz val="8"/>
        <color theme="1"/>
        <rFont val="Tahoma"/>
        <family val="2"/>
      </rPr>
      <t xml:space="preserve">Respecto al MDCC-FT-057 FORMATO ARCHIVO DE NOTICIAS Y PROGRAMAS, herramienta digital adaptada para el diligenciamiento por parte del equipo de Noticias, se logro consolidar la información a lo largo del año. En cuanto a MDCC-FT-067 FICHA TÉCNICA DE PROGRAMAS, la información se viene consolidado en el gestor de contenido, herramienta digital del equipo de producción, allí se encuentran los soportes de la realización de este control.
</t>
    </r>
    <r>
      <rPr>
        <b/>
        <sz val="8"/>
        <color theme="1"/>
        <rFont val="Tahoma"/>
        <family val="2"/>
      </rPr>
      <t xml:space="preserve">Análisis OCI: </t>
    </r>
    <r>
      <rPr>
        <sz val="8"/>
        <color theme="1"/>
        <rFont val="Tahoma"/>
        <family val="2"/>
      </rPr>
      <t xml:space="preserve">Se realiza la verificación de los soportes remitidos observando la Herramienta de gestión de información de la Línea ciudadanía, cultura y educación de Capital, 2020 la cual no se indican en la actividad de control ni en los soportes; de igual manera, los formatos de noticias y programas no cuentan con los códigos mencionados, así como tampoco se hace relación del uso de los formatos digitales para captación de la información. 
Por lo anterior, se reconocen los avances obtenidos en la ejecución de la actividad calificando la acción </t>
    </r>
    <r>
      <rPr>
        <b/>
        <sz val="8"/>
        <color theme="1"/>
        <rFont val="Tahoma"/>
        <family val="2"/>
      </rPr>
      <t>"En Proceso"</t>
    </r>
    <r>
      <rPr>
        <sz val="8"/>
        <color theme="1"/>
        <rFont val="Tahoma"/>
        <family val="2"/>
      </rPr>
      <t xml:space="preserve"> y se recomienda al área adelantar la revisión de los formatos mencionados en el Mapa de Riesgos, así como la redacción de los controles y soportes generados con el fin de realizar los ajustes correspondientes. </t>
    </r>
  </si>
  <si>
    <t>Coordinación de producción
Profesional universitario de producción
Líder de cultura, ciudadanía y educación
Líder del digital</t>
  </si>
  <si>
    <t xml:space="preserve">El equipo de productores de contenido establecen dentro de los anexos técnicos las obligaciones relacionados con el cumplimiento de parámetros técnicos y que deben trascender al cronograma de ejecución. </t>
  </si>
  <si>
    <r>
      <rPr>
        <b/>
        <sz val="8"/>
        <color theme="1"/>
        <rFont val="Tahoma"/>
        <family val="2"/>
      </rPr>
      <t xml:space="preserve">Reporte G. Documental: </t>
    </r>
    <r>
      <rPr>
        <sz val="8"/>
        <color theme="1"/>
        <rFont val="Tahoma"/>
        <family val="2"/>
      </rPr>
      <t xml:space="preserve">La revisión se adelantara a partir de 01 enero 2022.
</t>
    </r>
    <r>
      <rPr>
        <b/>
        <sz val="8"/>
        <color theme="1"/>
        <rFont val="Tahoma"/>
        <family val="2"/>
      </rPr>
      <t xml:space="preserve">Análisis OCI: </t>
    </r>
    <r>
      <rPr>
        <sz val="8"/>
        <color theme="1"/>
        <rFont val="Tahoma"/>
        <family val="2"/>
      </rPr>
      <t xml:space="preserve">Teniendo en cuenta lo reportado por el área del inicio de ejecución de la acción en enero de 2022, se califica la acción con alerta </t>
    </r>
    <r>
      <rPr>
        <b/>
        <sz val="8"/>
        <color theme="1"/>
        <rFont val="Tahoma"/>
        <family val="2"/>
      </rPr>
      <t>"Sin Iniciar"</t>
    </r>
    <r>
      <rPr>
        <sz val="8"/>
        <color theme="1"/>
        <rFont val="Tahoma"/>
        <family val="2"/>
      </rPr>
      <t xml:space="preserve"> y se recomienda al área adelantar la verificación de las acciones de control establecidas, de manera que se abarque el fortalecimiento de los controles identificados, así como de la redacción de estos, de conformidad con los lineamientos de gestión establecidos en Capital y demás normatividad aplicable. </t>
    </r>
  </si>
  <si>
    <r>
      <t xml:space="preserve">Reporte G. Documental: </t>
    </r>
    <r>
      <rPr>
        <sz val="8"/>
        <color theme="1"/>
        <rFont val="Tahoma"/>
        <family val="2"/>
      </rPr>
      <t xml:space="preserve">Se reviso el documento y la propuesta se encuentra en elaboración. 
Como monitoreo de los controles que se vienen adelantado se darán cuenta de las actividades de conformidad con lo establecido.
</t>
    </r>
    <r>
      <rPr>
        <b/>
        <sz val="8"/>
        <color theme="1"/>
        <rFont val="Tahoma"/>
        <family val="2"/>
      </rPr>
      <t xml:space="preserve">Análisis OCI: </t>
    </r>
    <r>
      <rPr>
        <sz val="8"/>
        <color theme="1"/>
        <rFont val="Tahoma"/>
        <family val="2"/>
      </rPr>
      <t xml:space="preserve">Se adelanta la verificación de lo informado por el área, evidenciando que los soportes entregados se encuentran fuera del plazo establecido en el Mapa de riesgos; así mismo, se evidencia el documento AGRI-GD-MN-002 MANUAL DEL SISTEMA INTEGRADO DE CONSERVACIÓN - SIC, por lo que se adelantan como recomendaciones al área: 1. Realizar la inclusión del documento SIC en las actividades de control [teniendo en cuenta que se vienen adelantando ajustes], 2. Tener en cuenta las fechas establecidas para dar cumplimiento a las actividades y 3. verificar la redacción de los controles identificados de conformidad con los lineamientos de gestión del riesgo adoptados por Capital, así como de la demás normatividad aplicable. 
Por lo anterior, se califica la acción con alerta </t>
    </r>
    <r>
      <rPr>
        <b/>
        <sz val="8"/>
        <color theme="1"/>
        <rFont val="Tahoma"/>
        <family val="2"/>
      </rPr>
      <t>"Sin Iniciar"</t>
    </r>
    <r>
      <rPr>
        <sz val="8"/>
        <color theme="1"/>
        <rFont val="Tahoma"/>
        <family val="2"/>
      </rPr>
      <t xml:space="preserve"> y es importante que se mantengan los monitoreos periódicos sobre los controles y actividades mitigando la materialización de los riesgos e identificando mejoras a que haya lugar. </t>
    </r>
  </si>
  <si>
    <r>
      <t xml:space="preserve">Reporte G. Documental: </t>
    </r>
    <r>
      <rPr>
        <sz val="8"/>
        <color theme="1"/>
        <rFont val="Tahoma"/>
        <family val="2"/>
      </rPr>
      <t>El documento se encuentra en revisión y realizando los ajustes pertinentes. Como monitoreo de los controles que se vienen adelantado se darán cuenta de las actividades de conformidad con lo establecido.</t>
    </r>
    <r>
      <rPr>
        <b/>
        <sz val="8"/>
        <color theme="1"/>
        <rFont val="Tahoma"/>
        <family val="2"/>
      </rPr>
      <t xml:space="preserve">
Análisis OCI: </t>
    </r>
    <r>
      <rPr>
        <sz val="8"/>
        <color theme="1"/>
        <rFont val="Tahoma"/>
        <family val="2"/>
      </rPr>
      <t xml:space="preserve">Verificados los soportes remitidos por el área se evidenció el procedimiento indicado en la acción con el control de cambios con lo que se puede identificar el ajuste que se viene adelantando. Así mismo, se observan actas de las transferencias primarias adelantadas por Gestión Documental. Se recomienda verificar los controles identificados de conformidad con los lineamientos de gestión del riesgo adoptados por Capital, así como de la demás normatividad aplicable. 
Por lo anterior, se califica la acción </t>
    </r>
    <r>
      <rPr>
        <b/>
        <sz val="8"/>
        <color theme="1"/>
        <rFont val="Tahoma"/>
        <family val="2"/>
      </rPr>
      <t>"En Proceso"</t>
    </r>
    <r>
      <rPr>
        <sz val="8"/>
        <color theme="1"/>
        <rFont val="Tahoma"/>
        <family val="2"/>
      </rPr>
      <t xml:space="preserve"> y es importante que se mantengan los monitoreos periódicos sobre los controles y actividades mitigando la materialización de los riesgos e identificando mejoras a que haya lugar. </t>
    </r>
  </si>
  <si>
    <t xml:space="preserve">1. Realizar boletines informativo sobre Tips de Presupuesto Público y hacer su publicación en los medios de comunicación interna de la entidad (1 boletín trimestral)                                                      </t>
  </si>
  <si>
    <t>Realizar monitoreo de la señal de programa y sus retornos, derivado de ello realizar el reporte de fallas en formato en caso de que estas se presenten.
En los casos en que no presenten fallas se deja constancia en el "MECN-FT-047 REGISTRO - MONITOREO SENAL FUERA DEL AIRE" en la pestaña "registro mensual señal fuera del aire".
Este formato es diligenciado por los ingenieros del master y producción y el seguimiento es realizado por el ingeniero de apoyo de la coordinación técnica.
En los casos en que se presenten fallas los ingenieros activan  los protocolos de contingencia establecidos, según corresponda.</t>
  </si>
  <si>
    <t xml:space="preserve">Correos electrónicos de socialización del documento EPLE-IN-004 PROTOCOLO PARA EL SUMINISTRO DE COMBUSTIBLE enviados al equipo de la coordinación técnica </t>
  </si>
  <si>
    <t>Debido a factores como: desconocimiento o incumplimiento de los lineamientos internos definidos para la generación de propuestas,  cambios de ultimo momento o errores por parte del cliente frente a la propuesta aprobada inicialmente, falta de control sobre normatividades de entes de control externos que obstaculizan el desarrollo administrativo y contractual y generan inhabilidad para la adquisición de bienes y servicios pactados en el marco  contrataciones interadministrativas durante el periodo que dicha normatividad se encuentre vigente o debido al incumplimiento por parte de los clientes en el envío de requerimientos, de materiales de emisión para el canal o para medios, o de las aprobaciones de la documentación o materiales audiovisuales enviados puede ocasionarse el incumplimiento de los servicios o productos pactados con el cliente y como consecuencia pérdida de ingresos por parte de Canal Capital, perdida de credibilidad en la imagen institucional, pérdida de clientes, reprocesos en la adecuación del material a emitir o investigaciones y hallazgos de las entidades de control..</t>
  </si>
  <si>
    <t>EPLE-FT-012 Actas de reunión o 
AGTH-FT-007 Control de asistencia o
Correos electrónicos</t>
  </si>
  <si>
    <t>El líder de proyectos estratégicos
Profesional de ventas y mercadeo realizan la socialización de los lineamientos vigentes del área de ventas y mercadeo a los funcionarios (a través de la inducción) y/o contratistas (a través de reuniones de trabajo o correo electrónico) vinculados al canal, esto se realiza de manera permanentemente (mínimo una vez al año)</t>
  </si>
  <si>
    <t>Líder de proyectos estratégicos
Profesional de ventas y mercadeo</t>
  </si>
  <si>
    <t>Numero de espacios de socialización realizados en la vigencia</t>
  </si>
  <si>
    <t>Cada vez que se requiera el  equipo de comunicación pública o negocios estratégico establece las alarmas en las mesas de trabajo en las reuniones realizadas con la gerencia, la dirección operativa y la secretaria general, según aplique</t>
  </si>
  <si>
    <t>Ayuda de memoria (actas, presentaciones, correos electrónicos o herramientas de Excel, entre otros y según aplique) empleada por la dirección operativa, la secretaria general o la gerencia.</t>
  </si>
  <si>
    <t>Numero de Ayuda de memoria (actas, presentaciones, correos electrónicos o herramientas de Excel, entre otros y según aplique)</t>
  </si>
  <si>
    <t>Solicitudes de Disponibilidad Presupuestal y Cups expedidos por cada solicitud de documentación precontractual.</t>
  </si>
  <si>
    <t>Fallas en la planeación de la contratación requerida desde la definición de la necesidad que se presente satisfacer con la contratación; en la integración de los elementos jurídicos, técnicos y financieros requeridos para la identificación de los requisitos habilitantes; en la determinación de los factores ponderales; y en los procesos de verificación y evaluación</t>
  </si>
  <si>
    <t>1. Realizar socialización sobre la elaboración de estudios previos.                                                      2. Revisión de estudios previos y demás documentos que permitan identificar fallas en la planeación contractual y corregirlas previo  a la iniciación de procesos de selección.</t>
  </si>
  <si>
    <t xml:space="preserve">Verificar si el proceso de selección en razón de su cuantía debe ser de conocimiento del Comité de Contratación, para que emita concepto favorable o no sobre el mismo, siempre y cuando, el presupuesto sea igual o superior a 500 SMMLV conforme a lo previsto en la Resolución No. 147-2020.   </t>
  </si>
  <si>
    <t>Verificar que las garantías constituidas por los Contratistas cumplan con las exigencias de la Entidad, en caso contrario requerir las correcciones a que haya lugar.</t>
  </si>
  <si>
    <t>Actas de aprobación de las garantías.</t>
  </si>
  <si>
    <t>Profesional Universitaria Coordinación Jurídica</t>
  </si>
  <si>
    <t>Ejecutar AGJC-CN-MN-001 MANUAL DE CONTRATACIÓN CAPÍTULO III ETAPA CONTRACTUAL  y Resolución 031-2019</t>
  </si>
  <si>
    <t xml:space="preserve">Realizar actividades de planeación adecuadas, ajustando los análisis del sector y sus componentes de mercado al momento de la contratación.
Ejecutar AGJC-CN-MN-001 MANUAL DE CONTRATACIÓN Capítulo II ETAPA PRECONTRACTUAL, Capitulo III ETAPA CONTRACTUAL y Resolución 031-2019 </t>
  </si>
  <si>
    <t>Deficiencias en  el procedimiento de liquidación de los contratos o convenios</t>
  </si>
  <si>
    <t>Ejecutar AGJC-CN-MN-001 MANUAL DE CONTRATACIÓN ETAPA POSCONTRACTUAL y Resolución 031-2019</t>
  </si>
  <si>
    <t>1. La solicitud de difusión y/o publicación se gestiona a destiempo. 
 2. La información suministrada para la difusión y/o publicación presente errores de forma que no se detecten por parte del área de comunicaciones ni por el área requirente.
3. No se aplica de manera adecuada el flujo de trabajo de comunicaciones.</t>
  </si>
  <si>
    <r>
      <t xml:space="preserve">Reporte Comunicaciones: </t>
    </r>
    <r>
      <rPr>
        <sz val="8"/>
        <color theme="1"/>
        <rFont val="Tahoma"/>
        <family val="2"/>
      </rPr>
      <t xml:space="preserve">La ruta de revisión de contenidos fue compartida con todos los colaboradores de Capital durante el primer semestre del año para la ocasión de la jornada de reinducción de la entidad. Además de ello, en cumplimiento del anexo de la ruta en alguno de los documentos del área, la oficina de comunicaciones se encuentra en proceso de actualización del procedimiento interno de la gestión, documento en el cual se incluirá la ruta de revisión de contenidos a publicar.
</t>
    </r>
    <r>
      <rPr>
        <b/>
        <sz val="8"/>
        <color theme="1"/>
        <rFont val="Tahoma"/>
        <family val="2"/>
      </rPr>
      <t xml:space="preserve">Análisis OCI: </t>
    </r>
    <r>
      <rPr>
        <sz val="8"/>
        <color theme="1"/>
        <rFont val="Tahoma"/>
        <family val="2"/>
      </rPr>
      <t xml:space="preserve">Teniendo en cuenta los soportes remitidos por el área se evidencia, la socialización de la ruta trazada en la reinducción adelantada en abril de 2021, así mismo se realizó una reunión el 23 de noviembre en la que se indicó que se adelantará la revisión de los documentos del proceso para establecer en cuál se registrará la ruta mencionada. 
Sumado a lo anterior, se recomienda desde la Oficina de Control Interno, adelantar la verificación del control establecido de conformidad con las herramientas de gestión del riesgo de Capital. Lo anterior, ya que se indica como control una ruta que se encuentra en proceso de documentación. 
La actividad se califica </t>
    </r>
    <r>
      <rPr>
        <b/>
        <sz val="8"/>
        <color theme="1"/>
        <rFont val="Tahoma"/>
        <family val="2"/>
      </rPr>
      <t xml:space="preserve">"En Proceso" </t>
    </r>
    <r>
      <rPr>
        <sz val="8"/>
        <color theme="1"/>
        <rFont val="Tahoma"/>
        <family val="2"/>
      </rPr>
      <t xml:space="preserve">y se recomienda adelantar las verificaciones y ajustes a que haya lugar. </t>
    </r>
  </si>
  <si>
    <t xml:space="preserve">Diana Romero </t>
  </si>
  <si>
    <r>
      <rPr>
        <b/>
        <sz val="8"/>
        <color theme="1"/>
        <rFont val="Tahoma"/>
        <family val="2"/>
      </rPr>
      <t xml:space="preserve">Reporte Servicios Administrativos: </t>
    </r>
    <r>
      <rPr>
        <sz val="8"/>
        <color theme="1"/>
        <rFont val="Tahoma"/>
        <family val="2"/>
      </rPr>
      <t xml:space="preserve">Se realiza inicialmente una reunión con el equipo de vigilancia de la calle 26 con el fin de recordarles el protocolo de ingreso de entrada y salida de bienes de las instalaciones del canal y del cual, se debe cumplir de manera integral. Queda pendiente una reunión con el equipo de vigilancia de la calle 69.
</t>
    </r>
    <r>
      <rPr>
        <b/>
        <sz val="8"/>
        <color theme="1"/>
        <rFont val="Tahoma"/>
        <family val="2"/>
      </rPr>
      <t xml:space="preserve">
Análisis OCI:</t>
    </r>
    <r>
      <rPr>
        <sz val="8"/>
        <color theme="1"/>
        <rFont val="Tahoma"/>
        <family val="2"/>
      </rPr>
      <t xml:space="preserve"> El equipo de Servicios Administrativos efectuó 1 charla sobre el protocolo de ingreso y salida de equipos para el personal de la Calle 26, según las acciones de mejora  propuestas, el seguimiento se califica </t>
    </r>
    <r>
      <rPr>
        <b/>
        <sz val="8"/>
        <color theme="1"/>
        <rFont val="Tahoma"/>
        <family val="2"/>
      </rPr>
      <t>"En Proceso"</t>
    </r>
    <r>
      <rPr>
        <sz val="8"/>
        <color theme="1"/>
        <rFont val="Tahoma"/>
        <family val="2"/>
      </rPr>
      <t xml:space="preserve">, dado que falta realizar una charla con el personal de la Casa de la Calle 69. </t>
    </r>
  </si>
  <si>
    <t>2 Actas de reunión  y presentación utilizada, en las charlas  sobre la  Gestión Integral de Residuos Peligrosos - RESPEL brindadas al Equipo de Servicios Administrativos,  el Área técnica y el Área de Producción
Registro de asistencia sobre charla de riesgos químicos.
Registro mensual de los RESPEL generados, en los meses de agosto, septiembre, octubre y noviembre  de 2021.</t>
  </si>
  <si>
    <t>1. Solicitar, de acuerdo con las fechas para el reporte de información en el aplicativo de seguimiento, los soportes al cumplimiento de las acciones adelantadas y los avances en las metas de los proyectos de inversión. 
 Respuesta: En el caso del reporte para el proyecto 7505, la información la suministra la profesional universitaria de Producción en el momento de hacer el cargue mensual al SPI y se toma como base para el segplan el seguimiento correspondiente al mes de seguimiento en el mismo.
 Para el proyecto 7511 al igual del anterior, la información de las dos primeras metas las suministra el profesional de planeación que realiza el cargue mensual al SPI y se toma para el cargue en segplan; la información correspondiente al área de sistemas se solicita vía correo electrónico al profesional de sistemas. 
 2. En caso de inconvenientes en el reporte, comunicar oportunamente a la Secretaría Distrital de Planeación los ajustes a realizar, con el fin de contar con la trazabilidad del caso.
 Respuesta: Cuando se presentan inconvenientes en el reporte de segplan, nos comunicamos con el asesor del a SDP vía teléfono, chat o correo electrónico dependiendo del inconveniente presentado, para su solución inmediata debido a que por lo general este reporte no cuenta con tiempo suficiente para su presentación.</t>
  </si>
  <si>
    <t>En lo corrido del segundo semestre se adelantó el ejercicio de autoevaluación institucional donde se analiza el estado de actualización de los documentos para cada proceso.</t>
  </si>
  <si>
    <t>Atender los requerimientos y necesidades en materia salarial, prestacional, de protección social, seguridad y salud en el trabajo, bienestar social y el desarrollo de competencias, a partir de herramientas de gestión y control que permitan ofrecer una respuesta ágil y oportuna a los servidores de Canal Capital.</t>
  </si>
  <si>
    <t>AGTH-RG-001</t>
  </si>
  <si>
    <t>Pérdida de documentos en la historia laboral</t>
  </si>
  <si>
    <t>Se pierde la documentación de la historia laboral, por lo que no es posible responder a solicitudes de información acerca del personal, ni contar con los expedientes completos en la entidad.</t>
  </si>
  <si>
    <t xml:space="preserve">Vulnerabilidades:
 1. Préstamo de carpetas a otros procesos de la entidad y/o entes de control
2. Custodia inadecuada de los documentos
Amenazas:
1. Catástrofes naturales, eventos de emergencia  </t>
  </si>
  <si>
    <t>1. Historia laboral incompleta.
2. Hallazgos de Oficina de Control Interno o entes de control.
3. Sanciones administrativas y/o disciplinarias.</t>
  </si>
  <si>
    <t>MODERADA</t>
  </si>
  <si>
    <t>Formato Control Hoja de Vida</t>
  </si>
  <si>
    <t>Ejecutar procedimiento AGRI-GD-PD-004 PRESTAMO Y CONSULTA DOCUMENTAL Actividad 4 Formato AGRI-GD-FT-026 Control y préstamo de documentos de archivo de gestión</t>
  </si>
  <si>
    <t>BAJA</t>
  </si>
  <si>
    <t>Asumir el Riesgo.</t>
  </si>
  <si>
    <t>1. Revisar y de ser pertinente actualizar el procedimiento AGTH-PD-005 INGRESO DE SERVIDORES PÚBLICOS</t>
  </si>
  <si>
    <t>1. Acta de reunión y revisión por parte del equipo de talento humano
2. Procedimiento actualizado (en caso de que aplique)</t>
  </si>
  <si>
    <t>Profesional Universitario de Recursos Humanos/ Técnico de Recursos Humanos</t>
  </si>
  <si>
    <t>1. Número de reuniones realizadas / número de reuniones programadas.</t>
  </si>
  <si>
    <t>Acta de reunión 3 de 2021</t>
  </si>
  <si>
    <t>Henry Beltrán</t>
  </si>
  <si>
    <t>* Informes del 1 mantenimiento preventivo.</t>
  </si>
  <si>
    <t>* Correos electrónicos con solicitudes a comunicaciones</t>
  </si>
  <si>
    <t>Soportes de las capacitaciones realizada 
Solicitudes mensuales de generación de residuos peligrosos 
Media móvil de generación de RESPEL</t>
  </si>
  <si>
    <t>1. Formato MECN-FT-047 REGISTRO - MONITOREO SENAL FUERA DEL AIRE 2021</t>
  </si>
  <si>
    <t>1.Carpeta RESPEL
2. Carpeta Riesgos químico ARL
3. 17.11.2021_Política Ambiental y Protocolo de Suministro de Combustible</t>
  </si>
  <si>
    <t>1. Soporte de reunión realizada en el primer semestre de la vigencia</t>
  </si>
  <si>
    <t xml:space="preserve">Se anexan correos donde se evidencia que la Oficina de Planeación tramita solicitudes de modificación del Plan Anual de Adquisiciones provenientes de diferentes áreas del Canal. </t>
  </si>
  <si>
    <t>Se anexa relación de contratos suscritos con corte 31 de noviembre de 2021 e igualmente, el formato denominado Listado de Documentos de algunos contratos suscritos a corte 30-11-2021 incluido en todas las solicitudes de contratación en donde se puede apreciar que figuran las solicitudes de  CDP y el respectivo CDP.</t>
  </si>
  <si>
    <t xml:space="preserve">Se incluyen las invitaciones a las capacitaciones del 7 de enero y 1 de octubre de 2021, respectivamente. Igualmente, un archivo en word que aparece un pantallazo de los participantes en la socialización realizada el 7 de enero de 2021. Igualmente se incluyen correos donde se puede observar la revisión de estudios previos y demás documentos antes de adelantar la contratación correspondiente.    </t>
  </si>
  <si>
    <t xml:space="preserve">Se incluyen las invitaciones a las capacitaciones del 7 de enero, 22 de enero y 1 de octubre de 2021, respectivamente. Igualmente, un archivo en word que aparece un pantallazo de los participantes en la socialización realizada el 7 de enero de 2021. Igualmente se incluyen correos donde se puede observar la revisión de estudios previos y demás documentos antes de adelantar la contratación correspondiente. Listado de documentos diligenciados con el que se evidencia el cumplimiento total de requisitos para adelantar la contratación.    </t>
  </si>
  <si>
    <t xml:space="preserve">No se adelanta reporte de avances y soportes para el presente seguimiento. </t>
  </si>
  <si>
    <t>1. Acta Comité Institucional de Coordinación de Control Interno del 25/05/2021, debidamente suscrita.
1. Acta Comité Institucional de Coordinación de Control Interno del 28/07/2021 (pendiente de firmas).</t>
  </si>
  <si>
    <t>1. (5) Plantillas de seguimiento mensual de actividades de la Oficina de Control Interno, correspondientes a los meses de mayo, junio, julio, agosto y septiembre.</t>
  </si>
  <si>
    <t>Mónica Virgüéz</t>
  </si>
  <si>
    <t>1. Acta de reunión del 23/11/2021 Tema: Socialización instructivo de atención a los  requerimientos de los entes de control.</t>
  </si>
  <si>
    <r>
      <rPr>
        <b/>
        <sz val="8"/>
        <color theme="1"/>
        <rFont val="Tahoma"/>
        <family val="2"/>
      </rPr>
      <t>Análisis OCI:</t>
    </r>
    <r>
      <rPr>
        <sz val="8"/>
        <color theme="1"/>
        <rFont val="Tahoma"/>
        <family val="2"/>
      </rPr>
      <t xml:space="preserve"> Se adelantó reunión con la responsable de Atención al Ciudadano, para socializar el instructivo de atención a los  requerimientos de los entes de control, de acuerdo con el acta soporte. Frente al seguimiento  a las actividades de radicación y remisión de requerimientos de entes externos por parte de la auxiliar de recepción, se encuentra en proceso de elaboración el Informe.  Por lo anterior, se califica como </t>
    </r>
    <r>
      <rPr>
        <b/>
        <sz val="8"/>
        <color theme="1"/>
        <rFont val="Tahoma"/>
        <family val="2"/>
      </rPr>
      <t>"En Proceso"</t>
    </r>
    <r>
      <rPr>
        <sz val="8"/>
        <color theme="1"/>
        <rFont val="Tahoma"/>
        <family val="2"/>
      </rPr>
      <t xml:space="preserve"> de acuerdo con los indicadores definidos. </t>
    </r>
  </si>
  <si>
    <t>1.  Solicitud de actualización y respuesta del área de planeación con la confirmación: Manual de Auditoría Interna actualizado CCSE-MN-001 (versión3 del 17/08/2021).</t>
  </si>
  <si>
    <t>1.  Solicitud de actualización y respuesta del área de planeación con la confirmación: Código de ética para auditores internos actualizado CCSE-PO-004 (versión3 del 06/09/2021).</t>
  </si>
  <si>
    <t>1. Primer Trimestre -Comunicado interno #47 del 19/01/2021 - Catálogo presupuestal
2. Cuarto Trimestre - Comunicado interno #48 del 25/11/2021 - Giros o pagos de bienes o servicios contratados</t>
  </si>
  <si>
    <t>1. Conciliaciones agosto y septiembre 2021: Presupuesto, Activos Fijos, Cartera, Almacén
2. Balances de prueba agosto, septiembre y octubre de 2021.</t>
  </si>
  <si>
    <t xml:space="preserve">1. INFORME AGOSTO  2021
2. INFORME SEPTIEMBRE  2021
3. INFORME OCTUBRE  2021
</t>
  </si>
  <si>
    <t xml:space="preserve">No se remiten soportes para el seguimiento del segundo semestre de 2021. </t>
  </si>
  <si>
    <t>1. 1ER SOLICITUD REPORTE Y RESPUESTA (26/07/2021)
2.  2DA SOLICITUD DE REPORTE (08/10/2021) SIN RESPUESTA A LA FECHA DE ESTE SEGUIMIENTO.</t>
  </si>
  <si>
    <t>Sin soportes</t>
  </si>
  <si>
    <t xml:space="preserve">Link de consulta del monitoreo realizado
</t>
  </si>
  <si>
    <t xml:space="preserve">Link de los soportes de las reuniones de trafico realizados con gerencia
</t>
  </si>
  <si>
    <t>Link de los seguimiento</t>
  </si>
  <si>
    <r>
      <rPr>
        <b/>
        <sz val="8"/>
        <color theme="1"/>
        <rFont val="Tahoma"/>
        <family val="2"/>
      </rPr>
      <t xml:space="preserve">Análisis OCI: </t>
    </r>
    <r>
      <rPr>
        <sz val="8"/>
        <color theme="1"/>
        <rFont val="Tahoma"/>
        <family val="2"/>
      </rPr>
      <t xml:space="preserve">Para este corte de información, el área no adelantó reporte de avances y soportes  de esta actividad. Teniendo en cuenta lo anterior, se califica la acción </t>
    </r>
    <r>
      <rPr>
        <b/>
        <sz val="8"/>
        <color theme="1"/>
        <rFont val="Tahoma"/>
        <family val="2"/>
      </rPr>
      <t>"Sin Iniciar".</t>
    </r>
  </si>
  <si>
    <r>
      <rPr>
        <b/>
        <sz val="8"/>
        <color theme="1"/>
        <rFont val="Tahoma"/>
        <family val="2"/>
      </rPr>
      <t>Análisis OCI:</t>
    </r>
    <r>
      <rPr>
        <sz val="8"/>
        <color theme="1"/>
        <rFont val="Tahoma"/>
        <family val="2"/>
      </rPr>
      <t xml:space="preserve"> Se han adelantado reuniones de seguimiento a las actividades del Plan Anual de Auditoría, para revisar el avance , cumplimiento del cronograma y responsables. Se califica como </t>
    </r>
    <r>
      <rPr>
        <b/>
        <sz val="8"/>
        <color theme="1"/>
        <rFont val="Tahoma"/>
        <family val="2"/>
      </rPr>
      <t>"En Proceso"</t>
    </r>
    <r>
      <rPr>
        <sz val="8"/>
        <color theme="1"/>
        <rFont val="Tahoma"/>
        <family val="2"/>
      </rPr>
      <t xml:space="preserve"> de acuerdo con el indicador definido de 12 seguimientos.</t>
    </r>
  </si>
  <si>
    <t xml:space="preserve">Formato modificado, publicado en la intranet y socializado.  </t>
  </si>
  <si>
    <t>Formato revisado y/o actualizado y socializado /1</t>
  </si>
  <si>
    <r>
      <t xml:space="preserve">Análisis OCI: </t>
    </r>
    <r>
      <rPr>
        <sz val="8"/>
        <color theme="1"/>
        <rFont val="Tahoma"/>
        <family val="2"/>
      </rPr>
      <t xml:space="preserve">Desde la fecha de inicio de la actividad se han adelantado (2) Comités de Coordinación de Control Interno en los que se socializan los resultados del cumplimiento del Plan Anual de Auditoría de la vigencia 2021, lo cual se evidencia a través de las actas de reunión. Conforme a lo anterior, se califica como </t>
    </r>
    <r>
      <rPr>
        <b/>
        <sz val="8"/>
        <color theme="1"/>
        <rFont val="Tahoma"/>
        <family val="2"/>
      </rPr>
      <t>"En Proceso"</t>
    </r>
    <r>
      <rPr>
        <sz val="8"/>
        <color theme="1"/>
        <rFont val="Tahoma"/>
        <family val="2"/>
      </rPr>
      <t>. Se recomienda la suscripción del acta de julio.</t>
    </r>
  </si>
  <si>
    <r>
      <rPr>
        <b/>
        <sz val="8"/>
        <color theme="1"/>
        <rFont val="Tahoma"/>
        <family val="2"/>
      </rPr>
      <t>Análisis OCI:</t>
    </r>
    <r>
      <rPr>
        <sz val="8"/>
        <color theme="1"/>
        <rFont val="Tahoma"/>
        <family val="2"/>
      </rPr>
      <t xml:space="preserve"> Se han adelantado capacitaciones de acuerdo con la programación del Plan Anual de Auditoría. Se evidencian en la herramienta Plantilla de Seguimiento de actividades de la Oficina. En el aparte denominado "Planes formulados OCI". Se califica </t>
    </r>
    <r>
      <rPr>
        <b/>
        <sz val="8"/>
        <color theme="1"/>
        <rFont val="Tahoma"/>
        <family val="2"/>
      </rPr>
      <t>"En Proceso"</t>
    </r>
    <r>
      <rPr>
        <sz val="8"/>
        <color theme="1"/>
        <rFont val="Tahoma"/>
        <family val="2"/>
      </rPr>
      <t>, de acuerdo con el indicador de 6 capacitaciones.</t>
    </r>
  </si>
  <si>
    <r>
      <rPr>
        <b/>
        <sz val="8"/>
        <color theme="1"/>
        <rFont val="Tahoma"/>
        <family val="2"/>
      </rPr>
      <t>Análisis OCI:</t>
    </r>
    <r>
      <rPr>
        <sz val="8"/>
        <color theme="1"/>
        <rFont val="Tahoma"/>
        <family val="2"/>
      </rPr>
      <t xml:space="preserve"> Se adelantó la actualización en el mes de julio, quedando estandarizado en agosto y socializado en el mes de octubre de 2021.  Por lo anterior, se califica </t>
    </r>
    <r>
      <rPr>
        <b/>
        <sz val="8"/>
        <color theme="1"/>
        <rFont val="Tahoma"/>
        <family val="2"/>
      </rPr>
      <t>"Terminada"</t>
    </r>
    <r>
      <rPr>
        <sz val="8"/>
        <color theme="1"/>
        <rFont val="Tahoma"/>
        <family val="2"/>
      </rPr>
      <t>, de acuerdo con el indicador establecido.</t>
    </r>
  </si>
  <si>
    <r>
      <rPr>
        <b/>
        <sz val="8"/>
        <color theme="1"/>
        <rFont val="Tahoma"/>
        <family val="2"/>
      </rPr>
      <t>Análisis OCI:</t>
    </r>
    <r>
      <rPr>
        <sz val="8"/>
        <color theme="1"/>
        <rFont val="Tahoma"/>
        <family val="2"/>
      </rPr>
      <t xml:space="preserve"> Se adelantó la actualización en el mes de agosto, quedando estandarizado en septiembre y socializado en el mes de octubre de 2021.  Por lo anterior, se califica </t>
    </r>
    <r>
      <rPr>
        <b/>
        <sz val="8"/>
        <color theme="1"/>
        <rFont val="Tahoma"/>
        <family val="2"/>
      </rPr>
      <t>"Terminada"</t>
    </r>
    <r>
      <rPr>
        <sz val="8"/>
        <color theme="1"/>
        <rFont val="Tahoma"/>
        <family val="2"/>
      </rPr>
      <t>, de acuerdo con el indicador establecido.</t>
    </r>
  </si>
  <si>
    <r>
      <rPr>
        <b/>
        <sz val="8"/>
        <color theme="1"/>
        <rFont val="Tahoma"/>
        <family val="2"/>
      </rPr>
      <t>Reporte Talento Humano:</t>
    </r>
    <r>
      <rPr>
        <sz val="8"/>
        <color theme="1"/>
        <rFont val="Tahoma"/>
        <family val="2"/>
      </rPr>
      <t xml:space="preserve"> Ninguno.
</t>
    </r>
    <r>
      <rPr>
        <b/>
        <sz val="8"/>
        <color theme="1"/>
        <rFont val="Tahoma"/>
        <family val="2"/>
      </rPr>
      <t xml:space="preserve">
Análisis OCI:</t>
    </r>
    <r>
      <rPr>
        <sz val="8"/>
        <color theme="1"/>
        <rFont val="Tahoma"/>
        <family val="2"/>
      </rPr>
      <t xml:space="preserve"> El área de Talento Humano adjunta el acta de reunión 3 de 2021, la cual corresponde a una reunión adelantada por el equipo de TH, donde se trataron temas relacionados con la revisión del mapa de riegos, allí luego de una reunión se evidencia que se debe actualizar el procedimiento AGTH-PD-005 INGRESO DE SERVIDORES PÚBLICOS. Teniendo en cuenta que se debe realizar la actualización del documento, se califica como </t>
    </r>
    <r>
      <rPr>
        <b/>
        <sz val="8"/>
        <color theme="1"/>
        <rFont val="Tahoma"/>
        <family val="2"/>
      </rPr>
      <t>"En Proceso"</t>
    </r>
  </si>
  <si>
    <t>* Políticas y reglas de seguridad
* Manual de políticas de seguridad de la información
* Matriz de riesgos de seguridad digital</t>
  </si>
  <si>
    <r>
      <rPr>
        <b/>
        <sz val="8"/>
        <color theme="1"/>
        <rFont val="Tahoma"/>
        <family val="2"/>
      </rPr>
      <t xml:space="preserve">Reporte sistemas: </t>
    </r>
    <r>
      <rPr>
        <sz val="8"/>
        <color theme="1"/>
        <rFont val="Tahoma"/>
        <family val="2"/>
      </rPr>
      <t xml:space="preserve">Durante el periodo reportado se han implementado los siguientes controles de seguridad en la plataforma tecnológica, con el fin de mitigar riesgos en la información de la entidad: 
* Parametrización herramienta secureCRT 
* Parametrización y configuración de políticas y reglas firewall Fortinet 401E. 
* Monitoreo del tráfico del ancho de banda de los equipos de MEDIASTREAM * Se actualizó el documento AGRI-SI-MN-006 MANUAL DE POLÍTICAS COMPLEMENTARIAS DE SEGURIDAD Y PRIVACIDAD DE LA INFORMACIÓN V2. lo anterior, en el marco de la implementación de la ISO 27002. 
* Se formuló la matriz de riesgos de seguridad digital, de acuerdo a la valoración en confidencialidad, integridad y disponibilidad realizada a los activos de información de la entidad.
* Configuración banda de comunicaciones  2.4 y 5.0 para red de área local inalámbrica (WLAN) y monitoreo de usuarios conectados en la sede 1 avenida el dorado y sede 2 Chapinero.
</t>
    </r>
    <r>
      <rPr>
        <b/>
        <sz val="8"/>
        <color theme="1"/>
        <rFont val="Tahoma"/>
        <family val="2"/>
      </rPr>
      <t xml:space="preserve">Análisis OCI: </t>
    </r>
    <r>
      <rPr>
        <sz val="8"/>
        <color theme="1"/>
        <rFont val="Tahoma"/>
        <family val="2"/>
      </rPr>
      <t xml:space="preserve">Revisado los soportes presentados para este seguimiento se puede dar cuenta de: El Manual de políticas de seguridad de la información , la matriz de riesgos de seguridad digital y la parametrización y configuración de políticas - reglas de seguridad. Conforme a la fecha de la actividad se califica </t>
    </r>
    <r>
      <rPr>
        <b/>
        <sz val="8"/>
        <color theme="1"/>
        <rFont val="Tahoma"/>
        <family val="2"/>
      </rPr>
      <t>"En Proceso"</t>
    </r>
    <r>
      <rPr>
        <sz val="8"/>
        <color theme="1"/>
        <rFont val="Tahoma"/>
        <family val="2"/>
      </rPr>
      <t xml:space="preserve">. Se sugiere precisar cuantos controles se han implementado y su relación con lo establecido por la norma 27002. 
</t>
    </r>
  </si>
  <si>
    <r>
      <rPr>
        <b/>
        <sz val="8"/>
        <color theme="1"/>
        <rFont val="Tahoma"/>
        <family val="2"/>
      </rPr>
      <t xml:space="preserve">Reporte Sistemas: </t>
    </r>
    <r>
      <rPr>
        <sz val="8"/>
        <color theme="1"/>
        <rFont val="Tahoma"/>
        <family val="2"/>
      </rPr>
      <t xml:space="preserve">* Se realizaron solicitudes a través de correos electrónicos al área de comunicaciones con recomendaciones para evitar el MALWARE, PHISHING y SPAM en la información de los usuarios de la entidad, de acuerdo al boletín de seguridad emitido por el Csirt-Ponal.
</t>
    </r>
    <r>
      <rPr>
        <b/>
        <sz val="8"/>
        <color theme="1"/>
        <rFont val="Tahoma"/>
        <family val="2"/>
      </rPr>
      <t xml:space="preserve">Análisis OCI: </t>
    </r>
    <r>
      <rPr>
        <sz val="8"/>
        <color theme="1"/>
        <rFont val="Tahoma"/>
        <family val="2"/>
      </rPr>
      <t xml:space="preserve">Se da cuenta de tres comunicaciones internas por medio de correo electrónico sobre el uso correcto de los bienes y equipos electrónicos de la entidad. De esta forma se esta acatando la actividad de control formulada. Debido a la fecha programada se califica </t>
    </r>
    <r>
      <rPr>
        <b/>
        <sz val="8"/>
        <color theme="1"/>
        <rFont val="Tahoma"/>
        <family val="2"/>
      </rPr>
      <t>"En Proceso"</t>
    </r>
    <r>
      <rPr>
        <sz val="8"/>
        <color theme="1"/>
        <rFont val="Tahoma"/>
        <family val="2"/>
      </rPr>
      <t xml:space="preserve">. </t>
    </r>
  </si>
  <si>
    <r>
      <rPr>
        <b/>
        <sz val="8"/>
        <color theme="1"/>
        <rFont val="Tahoma"/>
        <family val="2"/>
      </rPr>
      <t xml:space="preserve">Reporte Sistemas: </t>
    </r>
    <r>
      <rPr>
        <sz val="8"/>
        <color theme="1"/>
        <rFont val="Tahoma"/>
        <family val="2"/>
      </rPr>
      <t xml:space="preserve">En el segundo semestre del año se adelantaron las siguientes actividades de gestión en el marco del Plan de Gestión Integral de Residuos Peligrosos - PGIRESPEL:
</t>
    </r>
    <r>
      <rPr>
        <b/>
        <sz val="8"/>
        <color theme="1"/>
        <rFont val="Tahoma"/>
        <family val="2"/>
      </rPr>
      <t xml:space="preserve">25.08.2021: </t>
    </r>
    <r>
      <rPr>
        <sz val="8"/>
        <color theme="1"/>
        <rFont val="Tahoma"/>
        <family val="2"/>
      </rPr>
      <t xml:space="preserve">Charla sobre gestión de residuos peligrosos en la cual se presentó el documento PGIRESPEL y se explicó su funcionalidad. 
</t>
    </r>
    <r>
      <rPr>
        <b/>
        <sz val="8"/>
        <color theme="1"/>
        <rFont val="Tahoma"/>
        <family val="2"/>
      </rPr>
      <t xml:space="preserve">30.11.2021: </t>
    </r>
    <r>
      <rPr>
        <sz val="8"/>
        <color theme="1"/>
        <rFont val="Tahoma"/>
        <family val="2"/>
      </rPr>
      <t xml:space="preserve">Charla sobre riesgo químico adelantada con el apoyo de la ARL 
Mes a mes se han solicitado los registros de generación de RESPEL a los diferentes equipos de trabajo, como resultado se tiene la media móvil con la información suministrada. 
</t>
    </r>
    <r>
      <rPr>
        <b/>
        <sz val="8"/>
        <color theme="1"/>
        <rFont val="Tahoma"/>
        <family val="2"/>
      </rPr>
      <t xml:space="preserve">Análisis OCI: </t>
    </r>
    <r>
      <rPr>
        <sz val="8"/>
        <color theme="1"/>
        <rFont val="Tahoma"/>
        <family val="2"/>
      </rPr>
      <t xml:space="preserve"> Los documentos aportados evidencia el cumplimiento de la primera actividad de control De la segunda no hay documentos soportes. Por lo tanto se han dado capacitaciones relacionadas con la temática de RESPEL pero no se puede decir lo mismo del registro mensual de RESPEL. Se califica en </t>
    </r>
    <r>
      <rPr>
        <b/>
        <sz val="8"/>
        <color theme="1"/>
        <rFont val="Tahoma"/>
        <family val="2"/>
      </rPr>
      <t xml:space="preserve">"En Proceso" </t>
    </r>
    <r>
      <rPr>
        <sz val="8"/>
        <color theme="1"/>
        <rFont val="Tahoma"/>
        <family val="2"/>
      </rPr>
      <t xml:space="preserve">debido a la fecha programada para la acción. </t>
    </r>
  </si>
  <si>
    <t xml:space="preserve">Reportes de inspección al cuarto de residuos peligrosos </t>
  </si>
  <si>
    <r>
      <rPr>
        <b/>
        <sz val="8"/>
        <color theme="1"/>
        <rFont val="Tahoma"/>
        <family val="2"/>
      </rPr>
      <t xml:space="preserve">Reporte Sistemas: </t>
    </r>
    <r>
      <rPr>
        <sz val="8"/>
        <color theme="1"/>
        <rFont val="Tahoma"/>
        <family val="2"/>
      </rPr>
      <t xml:space="preserve">Se llevó acabo inspección al cuarto de residuos peligrosos en los meses de septiembre y noviembre revisando e informando el estado del cuarto, durante la inspección se determinó que la cantidad de residuos almacenada no evidencia sobreacumulación ni presenta derrames de ningún tipo.  
</t>
    </r>
    <r>
      <rPr>
        <b/>
        <sz val="8"/>
        <color theme="1"/>
        <rFont val="Tahoma"/>
        <family val="2"/>
      </rPr>
      <t xml:space="preserve">Análisis OCI: </t>
    </r>
    <r>
      <rPr>
        <sz val="8"/>
        <color theme="1"/>
        <rFont val="Tahoma"/>
        <family val="2"/>
      </rPr>
      <t>La acción formulada planteo dos actividades: 1) la implementación del cronograma de trabajo del EPLE-PL-003 Plan de Gestión Integral de Residuos Peligrosos - PGIRESPEL. y 2) capacitaciones en temas relacionados con RESPEL. Aunque en el reporte de esta acción solo se aporto y reporto lo concerniente con la primera actividad, se informa que se pudo evidenciar capacitaciones conforme los soportes de la actividad de control del primer riesgo ambiental. Así las cosas se procede a calificar</t>
    </r>
    <r>
      <rPr>
        <b/>
        <sz val="8"/>
        <color theme="1"/>
        <rFont val="Tahoma"/>
        <family val="2"/>
      </rPr>
      <t xml:space="preserve"> "En Proceso". </t>
    </r>
  </si>
  <si>
    <t>Acta de reunión del equipo de servicios administrativos y los guardas de seguridad de la Calle 26,  se realizó un recordatorio sobre los protocolos de ingreso y salida.</t>
  </si>
  <si>
    <r>
      <rPr>
        <b/>
        <sz val="8"/>
        <color theme="1"/>
        <rFont val="Tahoma"/>
        <family val="2"/>
      </rPr>
      <t>Reporte Servicios Administrativos:</t>
    </r>
    <r>
      <rPr>
        <sz val="8"/>
        <color theme="1"/>
        <rFont val="Tahoma"/>
        <family val="2"/>
      </rPr>
      <t xml:space="preserve">  En el segundo semestre del año se adelantaron las siguientes actividades de gestión en el marco del Plan de Gestión Integral de Residuos Peligrosos - PGIRESPEL:
25.08.2021: Charla sobre gestión de residuos peligrosos en la cual se presentó el documento PGIRESPEL y se explicó su funcionalidad.
30.11.2021: Charla sobre riesgo químico adelantada con el apoyo de la ARL 
Mes a mes se han solicitado los registros de generación de RESPEL a los diferentes equipos de trabajo, como resultado se tiene la media móvil con la información suministrada. 
</t>
    </r>
    <r>
      <rPr>
        <b/>
        <sz val="8"/>
        <color theme="1"/>
        <rFont val="Tahoma"/>
        <family val="2"/>
      </rPr>
      <t>Análisis OCI:</t>
    </r>
    <r>
      <rPr>
        <sz val="8"/>
        <color theme="1"/>
        <rFont val="Tahoma"/>
        <family val="2"/>
      </rPr>
      <t xml:space="preserve"> El equipo de Servicios Administrativos efectuó dos charlas,  sobre la gestión integral de residuos peligrosos RESPEL y una sobre la gestión de riesgos químicos. De igual manera, se adjunta el soporte mensual de los RESPEL generados por las diferentes áreas, durante los meses de enero a noviembre de 2021, obteniendo así la media móvil de cada mes.
Teniendo en cuenta que las acciones de mejora están formuladas para terminar en agosto 1 de 2022, y que se debe generara el registro mensual de los RESPEL generados hasta la fecha indicada. Se califica como</t>
    </r>
    <r>
      <rPr>
        <b/>
        <sz val="8"/>
        <color theme="1"/>
        <rFont val="Tahoma"/>
        <family val="2"/>
      </rPr>
      <t xml:space="preserve"> "En Proceso" </t>
    </r>
  </si>
  <si>
    <t>1. En lo corrido del tercer cuatrimestre de 2021 se programaron las actividades para hacer la revisión y ajustes de la plataforma estratégica de la entidad.
 2. Para el segundo semestre se adelantó la actualización del plan de acción institucional a su versión 3, a partir de ajustes identificados en la formulación inicial. En lo relacionado al PFI, el mismo tuvo seguimientos mensuales sin ajustes mayores sobre su estructura, frente al Plan Anticorrupción y de atención al ciudadano, el mismo fue actualizado a sus versiones 2 y 3 atendiendo diferentes ajustes necesarios en el marco de la operación de la entidad.
 3. En el segundo semestre se hizo la socialización de resultados del PAI y el PFI en el marco del CIGD.
 4. Se elaboró y remitió el documento de lineamientos a los líderes estratégicos y operativos, como insumo para los reportes de seguimiento.</t>
  </si>
  <si>
    <r>
      <rPr>
        <b/>
        <sz val="8"/>
        <color theme="1"/>
        <rFont val="Tahoma"/>
        <family val="2"/>
      </rPr>
      <t xml:space="preserve">Reporte Planeación: </t>
    </r>
    <r>
      <rPr>
        <sz val="8"/>
        <color theme="1"/>
        <rFont val="Tahoma"/>
        <family val="2"/>
      </rPr>
      <t xml:space="preserve">Informe de autoevaluación institucional en la ruta de la intranet: Inicio &gt; MIPG &gt; 4. Evaluación de resultados &gt; Autoevaluación &gt; 2021
</t>
    </r>
    <r>
      <rPr>
        <b/>
        <sz val="8"/>
        <color theme="1"/>
        <rFont val="Tahoma"/>
        <family val="2"/>
      </rPr>
      <t xml:space="preserve">Análisis OCI: </t>
    </r>
    <r>
      <rPr>
        <sz val="8"/>
        <color theme="1"/>
        <rFont val="Tahoma"/>
        <family val="2"/>
      </rPr>
      <t xml:space="preserve">El área de Planeación en octubre de 2021,  solicitó a través de la herramienta de autoevaluación institucional, enviada a todos los líderes de proceso, el reporte de la actualización y estado de los documentos que forman parte del proceso,  lo que a su vez permite a cada líder revisar al interior de su proceso el estado de su actualización documental.  Teniendo en cuenta lo anterior se califica la acción como </t>
    </r>
    <r>
      <rPr>
        <b/>
        <sz val="8"/>
        <color theme="1"/>
        <rFont val="Tahoma"/>
        <family val="2"/>
      </rPr>
      <t>"Terminada"</t>
    </r>
    <r>
      <rPr>
        <sz val="8"/>
        <color theme="1"/>
        <rFont val="Tahoma"/>
        <family val="2"/>
      </rPr>
      <t xml:space="preserve">
</t>
    </r>
  </si>
  <si>
    <r>
      <rPr>
        <b/>
        <sz val="8"/>
        <color theme="1"/>
        <rFont val="Tahoma"/>
        <family val="2"/>
      </rPr>
      <t>Reporte Sub. Financiera:</t>
    </r>
    <r>
      <rPr>
        <sz val="8"/>
        <color theme="1"/>
        <rFont val="Tahoma"/>
        <family val="2"/>
      </rPr>
      <t xml:space="preserve">  Desde el área de Presupuesto se ha realizado dos piezas comunicativas, la primera en primer trimestre sobre el cambio de catalogo de cuentas presupuestales y en la última semana del mes de noviembre se publico la pieza comunicativa del segundo semestre de la vigencia 2021. Específicamente referente a las cuentas por pagar</t>
    </r>
    <r>
      <rPr>
        <b/>
        <sz val="8"/>
        <color theme="1"/>
        <rFont val="Tahoma"/>
        <family val="2"/>
      </rPr>
      <t xml:space="preserve">. </t>
    </r>
    <r>
      <rPr>
        <sz val="8"/>
        <color theme="1"/>
        <rFont val="Tahoma"/>
        <family val="2"/>
      </rPr>
      <t xml:space="preserve">Igualmente se han realizado piezas comunicativas del área de Facturación y Cartera y Contabilidad.
</t>
    </r>
    <r>
      <rPr>
        <b/>
        <sz val="8"/>
        <color theme="1"/>
        <rFont val="Tahoma"/>
        <family val="2"/>
      </rPr>
      <t xml:space="preserve">
Análisis OCI: </t>
    </r>
    <r>
      <rPr>
        <sz val="8"/>
        <color theme="1"/>
        <rFont val="Tahoma"/>
        <family val="2"/>
      </rPr>
      <t>De acuerdo con lo establecido en la actividad de control, se verifican las dos comunicaciones relacionadas con presupuesto: en el primer y cuarto trimestre de 2021. Los otros dos boletines corresponden a Facturación y Cuenta de cobro, por lo que no se tienen en cuenta para el reporte de avance. Teniendo en cuenta el plazo establecido para la actividad y el reporte de avance realizado, se califica</t>
    </r>
    <r>
      <rPr>
        <b/>
        <sz val="8"/>
        <color theme="1"/>
        <rFont val="Tahoma"/>
        <family val="2"/>
      </rPr>
      <t xml:space="preserve"> "En Proceso".</t>
    </r>
  </si>
  <si>
    <t>1. cronogramas 
2. Hojas de vida de los mantenimientos realizados</t>
  </si>
  <si>
    <r>
      <rPr>
        <b/>
        <sz val="8"/>
        <rFont val="Tahoma"/>
        <family val="2"/>
      </rPr>
      <t xml:space="preserve">Reporte Técnica: </t>
    </r>
    <r>
      <rPr>
        <sz val="8"/>
        <rFont val="Tahoma"/>
        <family val="2"/>
      </rPr>
      <t xml:space="preserve">Al 30 de noviembre se han realizo tres (3) jornadas de mantenimientos preventivos a los equipos asignados a la coordinación, de acuerdo al cronograma establecido:
</t>
    </r>
    <r>
      <rPr>
        <b/>
        <sz val="8"/>
        <rFont val="Tahoma"/>
        <family val="2"/>
      </rPr>
      <t xml:space="preserve">Análisis OCI: </t>
    </r>
    <r>
      <rPr>
        <sz val="8"/>
        <rFont val="Tahoma"/>
        <family val="2"/>
      </rPr>
      <t xml:space="preserve">La actividad de control formulada se ha cumplido durante el segundo semestre de 2021. Debido a que la fecha de la acción abarca hasta la próxima vigencia (primer semestre 2022) se califica </t>
    </r>
    <r>
      <rPr>
        <b/>
        <sz val="8"/>
        <rFont val="Tahoma"/>
        <family val="2"/>
      </rPr>
      <t>"En Proceso"</t>
    </r>
  </si>
  <si>
    <r>
      <rPr>
        <b/>
        <sz val="8"/>
        <rFont val="Tahoma"/>
        <family val="2"/>
      </rPr>
      <t xml:space="preserve">Reporte Técnica: </t>
    </r>
    <r>
      <rPr>
        <sz val="8"/>
        <rFont val="Tahoma"/>
        <family val="2"/>
      </rPr>
      <t xml:space="preserve">El monitoreo de la señal se realiza de manera diaria , en caso que se presenten fallas se realiza el diligenciamiento del formato *MECN-FT-047 REGISTRO - MONITOREO SENAL FUERA DEL AIRE" en el cual se registra las incidencias diarias cuando se presenten y un resumen mensual
</t>
    </r>
    <r>
      <rPr>
        <b/>
        <sz val="8"/>
        <rFont val="Tahoma"/>
        <family val="2"/>
      </rPr>
      <t>Análisis OC</t>
    </r>
    <r>
      <rPr>
        <sz val="8"/>
        <rFont val="Tahoma"/>
        <family val="2"/>
      </rPr>
      <t xml:space="preserve">I: La actividad de control formulada se ha cumplido durante el segundo semestre de 2021. Debido a que la fecha de la acción abarca hasta la próxima vigencia (primer semestre 2022) se califica </t>
    </r>
    <r>
      <rPr>
        <b/>
        <sz val="8"/>
        <rFont val="Tahoma"/>
        <family val="2"/>
      </rPr>
      <t>"En Proceso</t>
    </r>
    <r>
      <rPr>
        <sz val="8"/>
        <rFont val="Tahoma"/>
        <family val="2"/>
      </rPr>
      <t>"</t>
    </r>
  </si>
  <si>
    <r>
      <rPr>
        <b/>
        <sz val="8"/>
        <rFont val="Tahoma"/>
        <family val="2"/>
      </rPr>
      <t xml:space="preserve">Reporte Técnica: </t>
    </r>
    <r>
      <rPr>
        <sz val="8"/>
        <rFont val="Tahoma"/>
        <family val="2"/>
      </rPr>
      <t xml:space="preserve">En el mes de noviembre se realizó la charla de simbolización y socialización sobre el protocolo de manejo de combustible a cargo del área de planeación. 
 Por parte del equipo de SST se realizó a su vez la charla de manejo de sustancias peligrosas. 
 En el mes de noviembre se realizó la socialización a través de comunicaciones internas sobre el protocolo de manejo de combustible al interior de la entidad.
</t>
    </r>
    <r>
      <rPr>
        <b/>
        <sz val="8"/>
        <rFont val="Tahoma"/>
        <family val="2"/>
      </rPr>
      <t>Análisis OC</t>
    </r>
    <r>
      <rPr>
        <sz val="8"/>
        <rFont val="Tahoma"/>
        <family val="2"/>
      </rPr>
      <t>I:  La actividad de control formulada se ha cumplido durante el segundo semestre de 2021. Debido a que la fecha de la acción abarca hasta la próxima vigencia (primer semestre 2022) se califica</t>
    </r>
    <r>
      <rPr>
        <b/>
        <sz val="8"/>
        <rFont val="Tahoma"/>
        <family val="2"/>
      </rPr>
      <t xml:space="preserve"> "En Proceso"</t>
    </r>
  </si>
  <si>
    <r>
      <rPr>
        <b/>
        <sz val="8"/>
        <color theme="1"/>
        <rFont val="Tahoma"/>
        <family val="2"/>
      </rPr>
      <t xml:space="preserve">Reporte Comercialización: </t>
    </r>
    <r>
      <rPr>
        <sz val="8"/>
        <color theme="1"/>
        <rFont val="Tahoma"/>
        <family val="2"/>
      </rPr>
      <t xml:space="preserve">Se dispuso de espacios en que los lideres de los equipos dan a conocer los parámetros de funcionamiento del proceso a sus integrantes, soporte control de asistencia
</t>
    </r>
    <r>
      <rPr>
        <b/>
        <sz val="8"/>
        <color theme="1"/>
        <rFont val="Tahoma"/>
        <family val="2"/>
      </rPr>
      <t xml:space="preserve">Análisis OCI: </t>
    </r>
    <r>
      <rPr>
        <sz val="8"/>
        <color theme="1"/>
        <rFont val="Tahoma"/>
        <family val="2"/>
      </rPr>
      <t xml:space="preserve">El soporte remitido da cuenta de la ejecución de las tres actividades formuladas. Se pudo evidenciar la socialización, el informe de ejecución y el seguimiento a la comercialización. Se avisa que los soportes de la reunión de socialización no están conformes a la normatividad interna de la entidad al no aportar el contenido de dicha reunión. Sin otro particular, se califica </t>
    </r>
    <r>
      <rPr>
        <b/>
        <sz val="8"/>
        <color theme="1"/>
        <rFont val="Tahoma"/>
        <family val="2"/>
      </rPr>
      <t>"Terminada"</t>
    </r>
  </si>
  <si>
    <r>
      <rPr>
        <b/>
        <sz val="8"/>
        <color theme="1"/>
        <rFont val="Tahoma"/>
        <family val="2"/>
      </rPr>
      <t>Reporte Comercialización :</t>
    </r>
    <r>
      <rPr>
        <sz val="8"/>
        <color theme="1"/>
        <rFont val="Tahoma"/>
        <family val="2"/>
      </rPr>
      <t xml:space="preserve">Se cuenta con soportes del Monitoreo del numero de entregables de los contratos en su medio de soporte de entrega
</t>
    </r>
    <r>
      <rPr>
        <b/>
        <sz val="8"/>
        <color theme="1"/>
        <rFont val="Tahoma"/>
        <family val="2"/>
      </rPr>
      <t xml:space="preserve">Análisis OCI: </t>
    </r>
    <r>
      <rPr>
        <sz val="8"/>
        <color theme="1"/>
        <rFont val="Tahoma"/>
        <family val="2"/>
      </rPr>
      <t xml:space="preserve">La herramienta reportada da cuenta de la información de los entregables en la ejecución de contratos interadministrativos. Así mismo se relaciona los memorando soporte. Por lo anterior se califica </t>
    </r>
    <r>
      <rPr>
        <b/>
        <sz val="8"/>
        <color theme="1"/>
        <rFont val="Tahoma"/>
        <family val="2"/>
      </rPr>
      <t>"Terminada"</t>
    </r>
  </si>
  <si>
    <r>
      <rPr>
        <b/>
        <sz val="8"/>
        <color theme="1"/>
        <rFont val="Tahoma"/>
        <family val="2"/>
      </rPr>
      <t xml:space="preserve">Reporte Comercialización: </t>
    </r>
    <r>
      <rPr>
        <sz val="8"/>
        <color theme="1"/>
        <rFont val="Tahoma"/>
        <family val="2"/>
      </rPr>
      <t xml:space="preserve">Se cuenta con los soportes de las reuniones de tráfico realizadas con Gerencia
</t>
    </r>
    <r>
      <rPr>
        <b/>
        <sz val="8"/>
        <color theme="1"/>
        <rFont val="Tahoma"/>
        <family val="2"/>
      </rPr>
      <t xml:space="preserve">Análisis OCI: </t>
    </r>
    <r>
      <rPr>
        <sz val="8"/>
        <color theme="1"/>
        <rFont val="Tahoma"/>
        <family val="2"/>
      </rPr>
      <t xml:space="preserve">El soporte remitido por el área contiene las reuniones adelantadas con Gerencia enfocadas hacia el tema de trafico. Según los soportes, en las reuniones se informa a la Gerencia del estado en la ejecución de los contratos a cargo de proyectos estratégicos. Por lo anterior se califica </t>
    </r>
    <r>
      <rPr>
        <b/>
        <sz val="8"/>
        <color theme="1"/>
        <rFont val="Tahoma"/>
        <family val="2"/>
      </rPr>
      <t>"Terminada"</t>
    </r>
  </si>
  <si>
    <r>
      <rPr>
        <b/>
        <sz val="8"/>
        <color theme="1"/>
        <rFont val="Tahoma"/>
        <family val="2"/>
      </rPr>
      <t xml:space="preserve">Reporte Comercialización: </t>
    </r>
    <r>
      <rPr>
        <sz val="8"/>
        <color theme="1"/>
        <rFont val="Tahoma"/>
        <family val="2"/>
      </rPr>
      <t xml:space="preserve">Se cuenta con los soportes de los seguimientos realizados
</t>
    </r>
    <r>
      <rPr>
        <b/>
        <sz val="8"/>
        <color theme="1"/>
        <rFont val="Tahoma"/>
        <family val="2"/>
      </rPr>
      <t xml:space="preserve">Análisis OCI: </t>
    </r>
    <r>
      <rPr>
        <sz val="8"/>
        <color theme="1"/>
        <rFont val="Tahoma"/>
        <family val="2"/>
      </rPr>
      <t xml:space="preserve">Conforme al soporte presentado por el área para el presente seguimiento se concluye que cuenta con herramienta para el acompañamiento en la ejecución contractual. Igualmente se pudo revisar que cuentan con herramienta para el Informe ejecutivo de comunicación pública. De esta manera se califica </t>
    </r>
    <r>
      <rPr>
        <b/>
        <sz val="8"/>
        <color theme="1"/>
        <rFont val="Tahoma"/>
        <family val="2"/>
      </rPr>
      <t>"Terminada"</t>
    </r>
  </si>
  <si>
    <r>
      <rPr>
        <b/>
        <sz val="8"/>
        <color theme="1"/>
        <rFont val="Tahoma"/>
        <family val="2"/>
      </rPr>
      <t xml:space="preserve">Reporte Jurídica: </t>
    </r>
    <r>
      <rPr>
        <sz val="8"/>
        <color theme="1"/>
        <rFont val="Tahoma"/>
        <family val="2"/>
      </rPr>
      <t xml:space="preserve">De acuerdo a la información suministrada vía telefónica por parte del Profesional de Planeación al 26 de noviembre de 2021 se han realizado 127 modificaciones al Plan Anual de Adquisiciones. 
</t>
    </r>
    <r>
      <rPr>
        <b/>
        <sz val="8"/>
        <color theme="1"/>
        <rFont val="Tahoma"/>
        <family val="2"/>
      </rPr>
      <t xml:space="preserve">Análisis OCI: </t>
    </r>
    <r>
      <rPr>
        <sz val="8"/>
        <color theme="1"/>
        <rFont val="Tahoma"/>
        <family val="2"/>
      </rPr>
      <t xml:space="preserve"> Los soportes remitidos dan cuenta de las modificaciones realizadas al Plan Anual de Adquisiciones dando cumplimiento al procedimiento vigente. En atención a la fecha programada se califica </t>
    </r>
    <r>
      <rPr>
        <b/>
        <sz val="8"/>
        <color theme="1"/>
        <rFont val="Tahoma"/>
        <family val="2"/>
      </rPr>
      <t>"Terminada"</t>
    </r>
  </si>
  <si>
    <r>
      <rPr>
        <b/>
        <sz val="8"/>
        <color theme="1"/>
        <rFont val="Tahoma"/>
        <family val="2"/>
      </rPr>
      <t xml:space="preserve">Reporte Jurídica: </t>
    </r>
    <r>
      <rPr>
        <sz val="8"/>
        <color theme="1"/>
        <rFont val="Tahoma"/>
        <family val="2"/>
      </rPr>
      <t xml:space="preserve">Hasta noviembre 30 de 2021 se han suscrito 596 contratos , todos los cuales tienen sus solicitudes Certificados de Disponibilidad Presupuestal y  CDP correspondientes. 
</t>
    </r>
    <r>
      <rPr>
        <b/>
        <sz val="8"/>
        <color theme="1"/>
        <rFont val="Tahoma"/>
        <family val="2"/>
      </rPr>
      <t xml:space="preserve">Análisis OCI: </t>
    </r>
    <r>
      <rPr>
        <sz val="8"/>
        <color theme="1"/>
        <rFont val="Tahoma"/>
        <family val="2"/>
      </rPr>
      <t>Los soportes remitidos dan cuenta que los contratos elaborados durante la vigencia 2021 estuvieron soportados en CDPs. El formato de "</t>
    </r>
    <r>
      <rPr>
        <i/>
        <sz val="8"/>
        <color theme="1"/>
        <rFont val="Tahoma"/>
        <family val="2"/>
      </rPr>
      <t xml:space="preserve">Listado de Documentos" </t>
    </r>
    <r>
      <rPr>
        <sz val="8"/>
        <color theme="1"/>
        <rFont val="Tahoma"/>
        <family val="2"/>
      </rPr>
      <t>en las casillas 03 y 04 enlista la solicitud de CDP  y CDP, respectivamente. Se ejecución a la acción de control y en vista de la fecha programada se califica</t>
    </r>
    <r>
      <rPr>
        <b/>
        <sz val="8"/>
        <color theme="1"/>
        <rFont val="Tahoma"/>
        <family val="2"/>
      </rPr>
      <t xml:space="preserve"> "Terminada"</t>
    </r>
  </si>
  <si>
    <r>
      <rPr>
        <b/>
        <sz val="8"/>
        <color theme="1"/>
        <rFont val="Tahoma"/>
        <family val="2"/>
      </rPr>
      <t xml:space="preserve">Reporte Jurídica: </t>
    </r>
    <r>
      <rPr>
        <sz val="8"/>
        <color theme="1"/>
        <rFont val="Tahoma"/>
        <family val="2"/>
      </rPr>
      <t xml:space="preserve">En la socialización realizada el 7 de enero de 2021 sobre el nuevo Manual de Contratación adoptado mediante la Resolución No. 146 del 30 de diciembre de 2020, se incluyó todas las etapas del proceso contractual inclusive la precontractual  donde se elaboran los documentos tales como estudios previos y estudios de mercado.  Igualmente, en capacitación efectuada el 1 de octubre de 2021, se trató en compañía de la Asesora de la Dirección Operativa la elaboración de los estudios previos, especialmente de la importancia de la justificación de la necesidad de contratar personas naturales para efectos de minimizar los riesgos que los contratos de prestación de servicios pierdan su esencia, de tal forma, que no se den los requisitos de los contratos laborales y la entidad no sea demandada por la figura del  Contrato realidad. De otra parte es preciso señalar que se entre enero y el 30 de noviembre de 2021 se han suscrito 596 contratos, cuyos estudios previos han sido revisados tanto por los abogados, asesores y la coordinación jurídica, a esta última en el reparto que le ha correspondido. 
</t>
    </r>
    <r>
      <rPr>
        <b/>
        <sz val="8"/>
        <color theme="1"/>
        <rFont val="Tahoma"/>
        <family val="2"/>
      </rPr>
      <t xml:space="preserve">Análisis OCI: </t>
    </r>
    <r>
      <rPr>
        <sz val="8"/>
        <color theme="1"/>
        <rFont val="Tahoma"/>
        <family val="2"/>
      </rPr>
      <t xml:space="preserve">Lo reportado por el área en conjunto con los soportes presentados para este seguimiento permiten concluir que se dio cumplimiento a las actividades de control formuladas. Se da cuenta de las capacitaciones adelantadas y de la revisión de los Estudios previos por parte de la Coordinación Jurídica. Sin embargo, se reitera que para los soportes de reuniones como actividades formuladas se requiere de constancia del contenido de la sesión. Se recomienda tener presente esa precisión. Se califica la acción </t>
    </r>
    <r>
      <rPr>
        <b/>
        <sz val="8"/>
        <color theme="1"/>
        <rFont val="Tahoma"/>
        <family val="2"/>
      </rPr>
      <t>"Terminada</t>
    </r>
    <r>
      <rPr>
        <sz val="8"/>
        <color theme="1"/>
        <rFont val="Tahoma"/>
        <family val="2"/>
      </rPr>
      <t>"</t>
    </r>
  </si>
  <si>
    <t>Se entregan actas de comité de contratación adelantado para aprobación o no de realizar contratación por sumas igual o superior a los 500 smmlv</t>
  </si>
  <si>
    <r>
      <rPr>
        <b/>
        <sz val="8"/>
        <color theme="1"/>
        <rFont val="Tahoma"/>
        <family val="2"/>
      </rPr>
      <t xml:space="preserve">Reporte Jurídica: </t>
    </r>
    <r>
      <rPr>
        <sz val="8"/>
        <color theme="1"/>
        <rFont val="Tahoma"/>
        <family val="2"/>
      </rPr>
      <t xml:space="preserve">Los procesos de selección cuya cuantía es igual o superior a 500 SMMLV fueron presentados al Comité de Contratación
</t>
    </r>
    <r>
      <rPr>
        <b/>
        <sz val="8"/>
        <color theme="1"/>
        <rFont val="Tahoma"/>
        <family val="2"/>
      </rPr>
      <t xml:space="preserve">Análisis OCI: </t>
    </r>
    <r>
      <rPr>
        <sz val="8"/>
        <color theme="1"/>
        <rFont val="Tahoma"/>
        <family val="2"/>
      </rPr>
      <t xml:space="preserve">Revisado los soportes se concluye que se dio cumplimiento a la acción de control formulada. No obstante, se recomienda tener presente la formula del indicador para futuros reportes. Es decir que para reportar la gestión en cumplimiento de la gestión del riesgo debe estar con el indicador. En este caso hizo falta la relación del total de procesos de selección adelantados con cuantía superior a 500 SMMLV para que fuera posible adelantar la comparación con las actas reportadas. 
Aun así y contemplando la fecha establecida, se califica </t>
    </r>
    <r>
      <rPr>
        <b/>
        <sz val="8"/>
        <color theme="1"/>
        <rFont val="Tahoma"/>
        <family val="2"/>
      </rPr>
      <t>"Terminada"</t>
    </r>
  </si>
  <si>
    <r>
      <rPr>
        <b/>
        <sz val="8"/>
        <color theme="1"/>
        <rFont val="Tahoma"/>
        <family val="2"/>
      </rPr>
      <t xml:space="preserve">Reporte Jurídica: </t>
    </r>
    <r>
      <rPr>
        <sz val="8"/>
        <color theme="1"/>
        <rFont val="Tahoma"/>
        <family val="2"/>
      </rPr>
      <t xml:space="preserve">Hasta noviembre 30 de 2021 se han suscrito 596 contratos , todos los cuales tienen sus solicitudes Certificados de Disponibilidad Presupuestal y  CDP correspondientes. 
</t>
    </r>
    <r>
      <rPr>
        <b/>
        <sz val="8"/>
        <color theme="1"/>
        <rFont val="Tahoma"/>
        <family val="2"/>
      </rPr>
      <t>Análisis OC</t>
    </r>
    <r>
      <rPr>
        <sz val="8"/>
        <color theme="1"/>
        <rFont val="Tahoma"/>
        <family val="2"/>
      </rPr>
      <t xml:space="preserve">I: Los soportes remitidos dan cuenta que los contratos elaborados durante la vigencia 2021 estuvieron soportados en CDPs. El formato de "Listado de Documentos" en las casillas 03 y 04 enlista la solicitud de CDP  y CDP, respectivamente. Se ejecución a la acción de control y en vista de la fecha programada se califica </t>
    </r>
    <r>
      <rPr>
        <b/>
        <sz val="8"/>
        <color theme="1"/>
        <rFont val="Tahoma"/>
        <family val="2"/>
      </rPr>
      <t>"Terminada"</t>
    </r>
  </si>
  <si>
    <t xml:space="preserve">Se anexa relación de contratos suscritos con corte 31 de noviembre de 2021 en donde se puede encontrar el enlace a SECOP referente a cada contratación en donde se pueden observar todos los documentos precontractuales y contractuales sujetos a lo dispuesto en el Manual de contratación vigente. Igualmente, se remiten actas de comité de contratación donde se observa los procesos puestos a consideración de ese comité también conforme a lo previsto en el Manual. </t>
  </si>
  <si>
    <r>
      <rPr>
        <b/>
        <sz val="8"/>
        <color theme="1"/>
        <rFont val="Tahoma"/>
        <family val="2"/>
      </rPr>
      <t>Reporte Jurídica:</t>
    </r>
    <r>
      <rPr>
        <sz val="8"/>
        <color theme="1"/>
        <rFont val="Tahoma"/>
        <family val="2"/>
      </rPr>
      <t xml:space="preserve"> Todos los procesos contractuales han sido adelantados conforme a los procedimientos previstos en el Manual de Contratación. Durante la presente vigencia se han suscribo 596 contratos con corte a 30 de noviembre de 2021.
</t>
    </r>
    <r>
      <rPr>
        <b/>
        <sz val="8"/>
        <color theme="1"/>
        <rFont val="Tahoma"/>
        <family val="2"/>
      </rPr>
      <t>Análisis OCI:</t>
    </r>
    <r>
      <rPr>
        <sz val="8"/>
        <color theme="1"/>
        <rFont val="Tahoma"/>
        <family val="2"/>
      </rPr>
      <t xml:space="preserve"> De conformidad con los soportes y el reporte emitido por el área se avisa que se dio cumplimiento a la acción de control. Teniendo en cuenta la fecha programada se califica</t>
    </r>
    <r>
      <rPr>
        <b/>
        <sz val="8"/>
        <color theme="1"/>
        <rFont val="Tahoma"/>
        <family val="2"/>
      </rPr>
      <t xml:space="preserve"> "Terminada"</t>
    </r>
  </si>
  <si>
    <r>
      <rPr>
        <b/>
        <sz val="8"/>
        <color theme="1"/>
        <rFont val="Tahoma"/>
        <family val="2"/>
      </rPr>
      <t>Reporte Jurídica:</t>
    </r>
    <r>
      <rPr>
        <sz val="8"/>
        <color theme="1"/>
        <rFont val="Tahoma"/>
        <family val="2"/>
      </rPr>
      <t xml:space="preserve"> En la socialización realizada el 7 de enero de 2021 sobre el nuevo Manual de Contratación adoptado mediante la Resolución No. 146 del 30 de diciembre de 2020, se incluyó todas las etapas del proceso contractual inclusive la precontractual  donde se elaboran los documentos tales como estudios previos y estudios de mercado.   De otra parte, el 22 de enero de 2021 se realizó socialización sobre el procedimiento de invitación cerrada. Igualmente, en capacitación efectuada el 1 de octubre de 2021, se trató en compañía de la Asesora de la Dirección Operativa la elaboración de los estudios previos, especialmente de la importancia de la justificación de la necesidad de contratar personas naturales para efectos de minimizar los riesgos que los contratos de prestación de servicios pierdan su esencia, de tal forma, que no se den los requisitos de los contratos laborales y la entidad no sea demandada por la figura del  Contrato realidad. De otra parte es preciso señalar que se entre enero y el 30 de noviembre de 2021 se han suscrito 596 contratos, cuyos estudios previos han sido revisados tanto por los abogados, asesores y la coordinación jurídica, a esta última en el reparto que le ha correspondido.
</t>
    </r>
    <r>
      <rPr>
        <b/>
        <sz val="8"/>
        <color theme="1"/>
        <rFont val="Tahoma"/>
        <family val="2"/>
      </rPr>
      <t xml:space="preserve">Análisis OCI: </t>
    </r>
    <r>
      <rPr>
        <sz val="8"/>
        <color theme="1"/>
        <rFont val="Tahoma"/>
        <family val="2"/>
      </rPr>
      <t xml:space="preserve"> Se avisa que el documento "LISTADO DE DOCUMENTOS PARA CONTRATAR" contiene los soportes requeridos para adelantar el proceso de contratación de acuerdo a la modalidad contractual requerida. Cumpliendo la presentación del formato con los soportes se evita contratar sin el cumplimiento de los requisitos legales establecidos en el manual de contratación de la entidad. Se reitera que para los soportes de reuniones como actividades formuladas se requiere de constancia del contenido de la sesión. Se califica </t>
    </r>
    <r>
      <rPr>
        <b/>
        <sz val="8"/>
        <color theme="1"/>
        <rFont val="Tahoma"/>
        <family val="2"/>
      </rPr>
      <t>"Terminada"</t>
    </r>
  </si>
  <si>
    <t xml:space="preserve">Se anexan cuadros en Excel que contiene información mes a mes de los contratos en los cuales la entidad no ha requerido garantías para amparar las obligaciones adquiridas por los contratistas o proveedores del Canal. Correos en donde se puede observar que se adelanta la revisión y solicitud de corrección de las garantías constituidas por los Contratistas del Canal si a ello hubiere lugar. </t>
  </si>
  <si>
    <r>
      <rPr>
        <b/>
        <sz val="8"/>
        <color theme="1"/>
        <rFont val="Arial"/>
        <family val="2"/>
      </rPr>
      <t xml:space="preserve">Reporte Jurídica: </t>
    </r>
    <r>
      <rPr>
        <sz val="8"/>
        <color theme="1"/>
        <rFont val="Arial"/>
        <family val="2"/>
      </rPr>
      <t xml:space="preserve">De los 596 contratos suscritos durante la vigencia 2021 con corte 30 de noviembre de 2021, se tiene que en algunos, el canal no ha requerido garantías atendiendo las disposiciones vigentes.
</t>
    </r>
    <r>
      <rPr>
        <b/>
        <sz val="8"/>
        <color theme="1"/>
        <rFont val="Arial"/>
        <family val="2"/>
      </rPr>
      <t xml:space="preserve">Análisis OCI: </t>
    </r>
    <r>
      <rPr>
        <sz val="8"/>
        <color theme="1"/>
        <rFont val="Arial"/>
        <family val="2"/>
      </rPr>
      <t xml:space="preserve">Se cuenta con seguimiento y control de los contratos donde no se requirieron garantías contractuales. También se pudo revisar el contenido de los correos en los cuales se menciona y/o trata la aprobación de pólizas de seguros. Sin embargo, se pone en consideración del área que el soporte de esta actividad de control era el acta de aprobación de las garantías. Si bien no se aportaron dichos soportes si es de conocimiento de la OCI que la aprobación de garantías se dieron a través de SECOP. Se sugiere revisar la formulación de este riesgo para la próxima vigencia para que se acorde con el normal desarrollo de las actividad contractual. Se califica </t>
    </r>
    <r>
      <rPr>
        <b/>
        <sz val="8"/>
        <color theme="1"/>
        <rFont val="Arial"/>
        <family val="2"/>
      </rPr>
      <t>"Terminada".</t>
    </r>
  </si>
  <si>
    <t xml:space="preserve">Se envían informes de supervisión de varios de los contratos suscritos entre la entidad y diferentes contratistas.  </t>
  </si>
  <si>
    <r>
      <rPr>
        <b/>
        <sz val="8"/>
        <color theme="1"/>
        <rFont val="Tahoma"/>
        <family val="2"/>
      </rPr>
      <t xml:space="preserve">Reporte Jurídica: </t>
    </r>
    <r>
      <rPr>
        <sz val="8"/>
        <color theme="1"/>
        <rFont val="Tahoma"/>
        <family val="2"/>
      </rPr>
      <t xml:space="preserve">Los supervisores de los diferentes contratos suscritos en la entidad y especialmente aquellos cuya ejecución ha finalizado elaboraron informes finales de supervisión aunque también se han realizado informes parciales
</t>
    </r>
    <r>
      <rPr>
        <b/>
        <sz val="8"/>
        <color theme="1"/>
        <rFont val="Tahoma"/>
        <family val="2"/>
      </rPr>
      <t xml:space="preserve">Análisis OCI: </t>
    </r>
    <r>
      <rPr>
        <sz val="8"/>
        <color theme="1"/>
        <rFont val="Tahoma"/>
        <family val="2"/>
      </rPr>
      <t>A pesar del reporte presentado por el área, se avisa que no se remitieron solo informes de supervisión. Se  encontró que fue remitido también el documento "</t>
    </r>
    <r>
      <rPr>
        <i/>
        <sz val="8"/>
        <color theme="1"/>
        <rFont val="Tahoma"/>
        <family val="2"/>
      </rPr>
      <t xml:space="preserve">certificación de cierre contractual" </t>
    </r>
    <r>
      <rPr>
        <sz val="8"/>
        <color theme="1"/>
        <rFont val="Tahoma"/>
        <family val="2"/>
      </rPr>
      <t>el cual no esta reflejado como soporte de la acción de control. El documento soporte de esta acción es el "informe de supervisión" y teniendo en cuenta la formula del indicador se debió relacionar el numero de informes realizados por cada contrato celebrado versus el numero de informes requeridos en cada contrato. Al no remitir el soporte adecuado y no avisar el seguimiento del indicador, se avisa que no se puede avisar el cumplimiento.
Se precisa que son diferentes el documento "certificación de cierre contractual" y el documento "informe de supervisión". El primero se da en la etapa poscontractual del contrato estatal y es la culminación de toda actividad administrativa contractual. Conforme al numeral 5 del capitulo 04 del manual de contratación el cierre del expediente contractual se equipara con un informe final de supervisión y no a una certificación. 
El segundo es el instrumento por medio del cual el supervisor reporta la gestión contractual al ordenador del gasto y a la entidad, dando cuenta del seguimiento del cumplimiento de las obligaciones contractuales. 
Conforme a lo anterior y a la fecha programada se califica</t>
    </r>
    <r>
      <rPr>
        <b/>
        <sz val="8"/>
        <color theme="1"/>
        <rFont val="Tahoma"/>
        <family val="2"/>
      </rPr>
      <t xml:space="preserve"> "En Proceso"</t>
    </r>
  </si>
  <si>
    <r>
      <rPr>
        <b/>
        <sz val="8"/>
        <color theme="1"/>
        <rFont val="Tahoma"/>
        <family val="2"/>
      </rPr>
      <t xml:space="preserve">Reporte Jurídica: </t>
    </r>
    <r>
      <rPr>
        <sz val="8"/>
        <color theme="1"/>
        <rFont val="Tahoma"/>
        <family val="2"/>
      </rPr>
      <t xml:space="preserve">Los supervisores de los diferentes contratos suscritos en la entidad y especialmente aquellos cuya ejecución ha finalizado elaboraron informes finales de supervisión aunque también se han realizado informes parciales
</t>
    </r>
    <r>
      <rPr>
        <b/>
        <sz val="8"/>
        <color theme="1"/>
        <rFont val="Tahoma"/>
        <family val="2"/>
      </rPr>
      <t xml:space="preserve">Análisis OCI: </t>
    </r>
    <r>
      <rPr>
        <sz val="8"/>
        <color theme="1"/>
        <rFont val="Tahoma"/>
        <family val="2"/>
      </rPr>
      <t>A pesar del reporte presentado por el área, se avisa que no se remitieron solo informes de supervisión. Se  encontró que fue remitido también el documento "</t>
    </r>
    <r>
      <rPr>
        <i/>
        <sz val="8"/>
        <color theme="1"/>
        <rFont val="Tahoma"/>
        <family val="2"/>
      </rPr>
      <t xml:space="preserve">certificación de cierre contractual" </t>
    </r>
    <r>
      <rPr>
        <sz val="8"/>
        <color theme="1"/>
        <rFont val="Tahoma"/>
        <family val="2"/>
      </rPr>
      <t xml:space="preserve">el cual no esta reflejado como soporte de la acción de control. El documento soporte de esta acción es el "informe de supervisión" y teniendo en cuenta la formula del indicador se debió relacionar el numero de informes realizados por cada contrato celebrado versus el numero de informes requeridos en cada contrato. Al no remitir el soporte adecuado y no avisar el seguimiento del indicador, se avisa que no se puede avisar el cumplimiento.
Se precisa que son diferentes el documento "certificación de cierre contractual" y el documento "informe de supervisión". El primero se da en la etapa poscontractual del contrato estatal y es la culminación de toda actividad administrativa contractual. Conforme al numeral 5 del capitulo 04 del manual de contratación el cierre del expediente contractual se equipara con un informe final de supervisión y no a una certificación. 
El segundo es el instrumento por medio del cual el supervisor reporta la gestión contractual al ordenador del gasto y a la entidad, dando cuenta del seguimiento del cumplimiento de las obligaciones contractuales. 
Conforme a lo anterior y a la fecha programada se califica </t>
    </r>
    <r>
      <rPr>
        <b/>
        <sz val="8"/>
        <color theme="1"/>
        <rFont val="Tahoma"/>
        <family val="2"/>
      </rPr>
      <t>"En Proceso"</t>
    </r>
  </si>
  <si>
    <t>Se remiten los certificados de Procuraduría, Contraloría, Policía, Personería y Medidas Correctivas de algunos de los procesos de contratación adelantados durante la vigencia 2021..</t>
  </si>
  <si>
    <r>
      <rPr>
        <b/>
        <sz val="8"/>
        <color theme="1"/>
        <rFont val="Tahoma"/>
        <family val="2"/>
      </rPr>
      <t xml:space="preserve">Reporte Jurídica: </t>
    </r>
    <r>
      <rPr>
        <sz val="8"/>
        <color theme="1"/>
        <rFont val="Tahoma"/>
        <family val="2"/>
      </rPr>
      <t xml:space="preserve">Previo a la elaboración de los contratos se efectúa revisión de los documentos especialmente de aquellos certificados que pueden indicar que se presenta alguna inhabilidad o imposibilidad de adelantar la contratación.
</t>
    </r>
    <r>
      <rPr>
        <b/>
        <sz val="8"/>
        <color theme="1"/>
        <rFont val="Tahoma"/>
        <family val="2"/>
      </rPr>
      <t xml:space="preserve">Análisis OCI: </t>
    </r>
    <r>
      <rPr>
        <sz val="8"/>
        <color theme="1"/>
        <rFont val="Tahoma"/>
        <family val="2"/>
      </rPr>
      <t>A partir de los soportes presentados y a los distintitos ejercicios de verificación de la actividad contractual que se han dado durante la vigencia 2021 se avisa que se cumplido con  la actividad de contrato. Se sugiere precisar para la próxima vigencia la formulación del indicador para que se pueda evidenciar el cumplimiento adecuado pero sin que se requiera toda la información de contratación de la vigencia debido al gran volumen que implicaría para el reporte y seguimiento. Por lo anterior se califica</t>
    </r>
    <r>
      <rPr>
        <b/>
        <sz val="8"/>
        <color theme="1"/>
        <rFont val="Tahoma"/>
        <family val="2"/>
      </rPr>
      <t xml:space="preserve"> "Terminada"</t>
    </r>
  </si>
  <si>
    <t>Actas de liquidación elaboradas y suscritas durante la vigencia de 2021, acompañadas de sus informes de supervisión o certificación de cierre contractual.</t>
  </si>
  <si>
    <r>
      <rPr>
        <b/>
        <sz val="8"/>
        <color theme="1"/>
        <rFont val="Tahoma"/>
        <family val="2"/>
      </rPr>
      <t xml:space="preserve">Reporte Jurídica: </t>
    </r>
    <r>
      <rPr>
        <sz val="8"/>
        <color theme="1"/>
        <rFont val="Tahoma"/>
        <family val="2"/>
      </rPr>
      <t xml:space="preserve">Durante la vigencia 2021 se viene adelantando la liquidación de contratos correspondientes a vigencias 2018, 2019, 2020 y 2021.  Es de señalar que los contratos de prestación de servicios profesional y de apoyo a la gestión no requieren acta de liquidación a no ser que su terminación se realice en forma anticipada, para lo cual no se requiere inicialmente informe de supervisión basta con efectuar la solicitud de terminación anticipada y liquidación del contrato mediante memorando dirigido a la Coordinación Jurídica.
</t>
    </r>
    <r>
      <rPr>
        <b/>
        <sz val="8"/>
        <color theme="1"/>
        <rFont val="Tahoma"/>
        <family val="2"/>
      </rPr>
      <t xml:space="preserve">Análisis OCI: </t>
    </r>
    <r>
      <rPr>
        <sz val="8"/>
        <color theme="1"/>
        <rFont val="Tahoma"/>
        <family val="2"/>
      </rPr>
      <t xml:space="preserve">Verificados los soportes remitidos y conforme a lo reportado por el área se da cuenta del cumplimiento de la acción de control. Sin embargo se reitera que el reporte debe estar conforme al indicador formulado. Es decir que es necesario precisar el comportamiento del indicador y los soportes que lo confirmen. Así las cosas se avisa que todas las actas de liquidación reportadas por fuera de carpeta contractual están sin las firmas de los intervinientes. Se sugiere revisar dicha situación. Por lo demás y teniendo en cuenta la fecha de la actividad, se califica </t>
    </r>
    <r>
      <rPr>
        <b/>
        <sz val="8"/>
        <color theme="1"/>
        <rFont val="Tahoma"/>
        <family val="2"/>
      </rPr>
      <t>"Terminada"</t>
    </r>
  </si>
  <si>
    <r>
      <rPr>
        <b/>
        <sz val="8"/>
        <color theme="1"/>
        <rFont val="Tahoma"/>
        <family val="2"/>
      </rPr>
      <t>Reporte Sub. Financiera:</t>
    </r>
    <r>
      <rPr>
        <sz val="8"/>
        <color theme="1"/>
        <rFont val="Tahoma"/>
        <family val="2"/>
      </rPr>
      <t xml:space="preserve"> 1. Se emiten las conciliaciones de presupuesto, cartera, PPyE y almacén. 2. Se emiten los balances de prueba analizados y revisados. 
</t>
    </r>
    <r>
      <rPr>
        <b/>
        <sz val="8"/>
        <color theme="1"/>
        <rFont val="Tahoma"/>
        <family val="2"/>
      </rPr>
      <t xml:space="preserve">Análisis OCI: </t>
    </r>
    <r>
      <rPr>
        <sz val="8"/>
        <color theme="1"/>
        <rFont val="Tahoma"/>
        <family val="2"/>
      </rPr>
      <t xml:space="preserve">Se revisan conciliaciones desde el inicio de la actividad de control: agosto 2021 y no se tienen en cuenta las bancarias, ya que no corresponden a la actividad de control (entre áreas del Canal). Se recomienda soportar las acciones de acuerdo con lo definido y plazos establecidos, ya que remiten información de periodos anteriores a la definición de las actividades de control, tanto para conciliaciones como para los balances de prueba (revisión de cuentas contables utilizadas). Para las actividades 3 y 4, no se observan la remisión de soportes que permitan evaluar el avance.  Así mismo, es importante que en los archivos remitidos se evidencie la ejecución de la actividad de control definida, por ejemplo en los balances de prueba de agosto, septiembre y octubre  no se evidencia la verificación de las cuentas utilizadas, frente a las determinadas en el Catálogo actualizado del Marco contable aplicable al Canal: Empresas que no cotizan en el mercado de valores y que no captan ni administran ahorro del público. Por lo anterior, sólo se validan las conciliaciones entre áreas remitidas, de agosto a septiembre y se califica </t>
    </r>
    <r>
      <rPr>
        <b/>
        <sz val="8"/>
        <color theme="1"/>
        <rFont val="Tahoma"/>
        <family val="2"/>
      </rPr>
      <t>"En Proceso"</t>
    </r>
    <r>
      <rPr>
        <sz val="8"/>
        <color theme="1"/>
        <rFont val="Tahoma"/>
        <family val="2"/>
      </rPr>
      <t xml:space="preserve">.
Se debe tener en cuenta que los plazos están definidos iniciando en la vigencia 2020. Información que debe ser coordinada entre la subdirección y el área de planeación pra que este sea acorde con el plazo en el que se estan ejecutando las acciones. </t>
    </r>
  </si>
  <si>
    <r>
      <rPr>
        <b/>
        <sz val="8"/>
        <color theme="1"/>
        <rFont val="Tahoma"/>
        <family val="2"/>
      </rPr>
      <t>Reporte Sub. Financiera:</t>
    </r>
    <r>
      <rPr>
        <sz val="8"/>
        <color theme="1"/>
        <rFont val="Tahoma"/>
        <family val="2"/>
      </rPr>
      <t xml:space="preserve"> Mensualmente se elabora el flujo de caja junto con el informe de Tesorería donde se relacionan un desagregado de la situación de la Entidad de Ingresos como de Egresos. 
</t>
    </r>
    <r>
      <rPr>
        <b/>
        <sz val="8"/>
        <color theme="1"/>
        <rFont val="Tahoma"/>
        <family val="2"/>
      </rPr>
      <t xml:space="preserve">Análisis OCI: </t>
    </r>
    <r>
      <rPr>
        <sz val="8"/>
        <color theme="1"/>
        <rFont val="Tahoma"/>
        <family val="2"/>
      </rPr>
      <t>Se evidencian reportes mensuales de Tesorería, para agosto, septiembre y octubre. Como quedó definido en la actividad de control 2 informes periódicos, ya se habría cumplido con esta, sin embargo, por el plazo definido se califica</t>
    </r>
    <r>
      <rPr>
        <b/>
        <sz val="8"/>
        <color theme="1"/>
        <rFont val="Tahoma"/>
        <family val="2"/>
      </rPr>
      <t xml:space="preserve"> "En Proceso"</t>
    </r>
    <r>
      <rPr>
        <sz val="8"/>
        <color theme="1"/>
        <rFont val="Tahoma"/>
        <family val="2"/>
      </rPr>
      <t xml:space="preserve">.
Se debe tener en cuenta que los plazos están definidos iniciando en la vigencia 2020. Información que debe ser coordinada entre la subdirección y el área de planeación pra que este sea acorde con el plazo en el que se estan ejecutando las acciones. </t>
    </r>
  </si>
  <si>
    <r>
      <rPr>
        <b/>
        <sz val="8"/>
        <color theme="1"/>
        <rFont val="Tahoma"/>
        <family val="2"/>
      </rPr>
      <t>Reporte Sub. Financiera:</t>
    </r>
    <r>
      <rPr>
        <sz val="8"/>
        <color theme="1"/>
        <rFont val="Tahoma"/>
        <family val="2"/>
      </rPr>
      <t xml:space="preserve"> Esta acción fue modificada teniendo en cuenta que la actividad no mitiga el riesgo y tampoco guarda consistencia con la dinámica de la empresa. Por lo cual no se aporta evidencia
</t>
    </r>
    <r>
      <rPr>
        <b/>
        <sz val="8"/>
        <color theme="1"/>
        <rFont val="Tahoma"/>
        <family val="2"/>
      </rPr>
      <t xml:space="preserve">Análisis OCI: </t>
    </r>
    <r>
      <rPr>
        <sz val="8"/>
        <color theme="1"/>
        <rFont val="Tahoma"/>
        <family val="2"/>
      </rPr>
      <t xml:space="preserve">De acuerdo con el reporte de avance de la Subdirección Financiera, se evidencian debidlidades en la comunicación con las dependencias, ya que el Mapa de Riesgos de Gestión se encuentra publicado como esta matriz y con los plazos definidos iniciando en la vigencia 2020. 
Se debe tener en cuenta que los plazos están definidos iniciando en la vigencia 2020. Información que debe ser coordinada entre la subdirección y el área de planeación pra que este sea acorde con el plazo en el que se estan ejecutando las acciones. </t>
    </r>
  </si>
  <si>
    <r>
      <rPr>
        <b/>
        <sz val="8"/>
        <color theme="1"/>
        <rFont val="Tahoma"/>
        <family val="2"/>
      </rPr>
      <t>Reporte Sub. Financiera:</t>
    </r>
    <r>
      <rPr>
        <sz val="8"/>
        <color theme="1"/>
        <rFont val="Tahoma"/>
        <family val="2"/>
      </rPr>
      <t xml:space="preserve"> Se adelantó una solicitud del primer informe al área de sistemas, en donde se obtuvo un primer informe del mismo.  En el mes de octubre se solicitó un segundo informe de protocolo, el cuál esta en proceso de respuesta del área de sistemas.
</t>
    </r>
    <r>
      <rPr>
        <b/>
        <sz val="8"/>
        <color theme="1"/>
        <rFont val="Tahoma"/>
        <family val="2"/>
      </rPr>
      <t xml:space="preserve">
Análisis OCI: </t>
    </r>
    <r>
      <rPr>
        <sz val="8"/>
        <color theme="1"/>
        <rFont val="Tahoma"/>
        <family val="2"/>
      </rPr>
      <t>Se evidenció solicitud realizada con fecha anterior al inicio del plazo de la actividad (26/07/2021)  y su respectiva respuesta por parte del área de Sistemas. Y se observa el segundo requerimiento sin respuesta a la fecha de este informe. Por lo cual se califica como</t>
    </r>
    <r>
      <rPr>
        <b/>
        <sz val="8"/>
        <color theme="1"/>
        <rFont val="Tahoma"/>
        <family val="2"/>
      </rPr>
      <t xml:space="preserve"> "En Proceso".
</t>
    </r>
    <r>
      <rPr>
        <sz val="8"/>
        <color theme="1"/>
        <rFont val="Tahoma"/>
        <family val="2"/>
      </rPr>
      <t xml:space="preserve">
Se debe tener en cuenta que los plazos están definidos iniciando en la vigencia 2020. Información que debe ser coordinada entre la subdirección y el área de planeación pra que este sea acorde con el plazo en el que se estan ejecutando las acciones. </t>
    </r>
  </si>
  <si>
    <r>
      <t xml:space="preserve">Reporte Producción: </t>
    </r>
    <r>
      <rPr>
        <sz val="8"/>
        <color theme="1"/>
        <rFont val="Tahoma"/>
        <family val="2"/>
      </rPr>
      <t xml:space="preserve">Link de contrataciones realizadas en lo corrido de 2021 asociados adquisición de contenidos o servicios logísticos realizan por la dirección operativa.
</t>
    </r>
    <r>
      <rPr>
        <b/>
        <sz val="8"/>
        <color theme="1"/>
        <rFont val="Tahoma"/>
        <family val="2"/>
      </rPr>
      <t xml:space="preserve">Análisis OCI: </t>
    </r>
    <r>
      <rPr>
        <sz val="8"/>
        <color theme="1"/>
        <rFont val="Tahoma"/>
        <family val="2"/>
      </rPr>
      <t xml:space="preserve">Se evidencia dentro de los soportes remitidos el anexo técnico del contrato de transporte [181-2021], así como de los contratos de producción por encargo [409-2021, 410-2021, 411-2021 y 412-2021] dentro de los cuales se establecen los parámetros técnicos para la entrega de lo requerido. Sobre los controles establecidos en el mapa de riesgos para mitigación de materialización, es importante revisar los lineamientos existentes en Capital y demás normatividad vigente de manera que se puedan realizar los ajustes necesarios en cuanto a su identificación y redacción. Así mismo revisar el control establecido en razón a que la actividad de control es la definición de parametros técncos para los contratos y el control son los contratos. 
Verificando lo mencionado por el área, la acción se califica </t>
    </r>
    <r>
      <rPr>
        <b/>
        <sz val="8"/>
        <color theme="1"/>
        <rFont val="Tahoma"/>
        <family val="2"/>
      </rPr>
      <t xml:space="preserve">"En Proceso" </t>
    </r>
    <r>
      <rPr>
        <sz val="8"/>
        <color theme="1"/>
        <rFont val="Tahoma"/>
        <family val="2"/>
      </rPr>
      <t xml:space="preserve">y se recomienda al área seguir ejecutando lo formulado, en el marco del fortalecimiento de los controles implementados. </t>
    </r>
  </si>
  <si>
    <r>
      <rPr>
        <b/>
        <sz val="8"/>
        <color theme="1"/>
        <rFont val="Tahoma"/>
        <family val="2"/>
      </rPr>
      <t xml:space="preserve">Reporte Planeación: </t>
    </r>
    <r>
      <rPr>
        <sz val="8"/>
        <color theme="1"/>
        <rFont val="Tahoma"/>
        <family val="2"/>
      </rPr>
      <t xml:space="preserve">1. Resolución 128 de 2021 "Por la cual se actualiza la plataforma estratégica de Canal Capital”
2. Ultimas versiones del PAI y PAAC y seguimiento al PFI con corte al 30-11-2021
3. Actas y presentaciones del CIGD en la ruta de la intranet: Inicio &gt; MIPG &gt; 4. Evaluación de resultados &gt; CIGD
4. Documento con lineamientos para el reporte de información en el marco del Plan de Acción Institucional
</t>
    </r>
    <r>
      <rPr>
        <b/>
        <sz val="8"/>
        <color theme="1"/>
        <rFont val="Tahoma"/>
        <family val="2"/>
      </rPr>
      <t xml:space="preserve">Análisis OCI: </t>
    </r>
    <r>
      <rPr>
        <sz val="8"/>
        <color theme="1"/>
        <rFont val="Tahoma"/>
        <family val="2"/>
      </rPr>
      <t xml:space="preserve">El área de Planeación realizó las 9 acciones formuladas: Se actualizó las Planeación estratégica de la entidad mediante la Resolución interna 128 de 2021,  Se actualizó en Plan de Acción Institucional a su  Versión 3 de 2020, Se actualizo el Plan Anticorrupción y de Atención al ciudadano a su Versión 3 de 2020, Se actualizó mes a mes el Plan de Fortalecimiento Institucional, según el reporte de avance de las áreas, se socializó ante la Alta Dirección en los 4 Comités Institucionales de Gestión y Desempeño del año 2020 los avances y resultados de los planes institucionales y se remitió a los líderes de proceso el lineamiento para el reporte y actualización del Plan de Acción Institucional de Capital y monitoreo de riesgos. Por lo anterior el seguimiento se califica como </t>
    </r>
    <r>
      <rPr>
        <b/>
        <sz val="8"/>
        <color theme="1"/>
        <rFont val="Tahoma"/>
        <family val="2"/>
      </rPr>
      <t>"Terminada"</t>
    </r>
  </si>
  <si>
    <r>
      <rPr>
        <b/>
        <sz val="8"/>
        <color theme="1"/>
        <rFont val="Tahoma"/>
        <family val="2"/>
      </rPr>
      <t xml:space="preserve">Reporte Planeación: </t>
    </r>
    <r>
      <rPr>
        <sz val="8"/>
        <color theme="1"/>
        <rFont val="Tahoma"/>
        <family val="2"/>
      </rPr>
      <t xml:space="preserve">Reporte de información de ejecución de los proyectos de inversión en el sistema SEGPLAN. 
Reportes de información de ejecución de los proyectos de inversión en el sistema SPI 
Correos de reporte suministrados por las áreas reportantes 
Soportes de solicitud de apoyo en solución de inconsistencias con el aplicativo SEGPLAN
</t>
    </r>
    <r>
      <rPr>
        <b/>
        <sz val="8"/>
        <color theme="1"/>
        <rFont val="Tahoma"/>
        <family val="2"/>
      </rPr>
      <t xml:space="preserve">Análisis OCI: </t>
    </r>
    <r>
      <rPr>
        <sz val="8"/>
        <color theme="1"/>
        <rFont val="Tahoma"/>
        <family val="2"/>
      </rPr>
      <t xml:space="preserve">El área de Planeación realizó las 2 acciones formuladas: Se solicitó mes a mes a las áreas responsables de suministrar la información de los proyectos de inversión de Capital, la información necesaria para registrar en el sistema  SEGPLAN  y  el SPI.  Se remiten soportes de las solicitudes realizadas a la Secretaría Distrital de  Planeación, cuando se presentaron inconsistencias que debieron corregirse. Teniendo en cuenta lo anterior se califica la acción como </t>
    </r>
    <r>
      <rPr>
        <b/>
        <sz val="8"/>
        <color theme="1"/>
        <rFont val="Tahoma"/>
        <family val="2"/>
      </rPr>
      <t>"Terminada"</t>
    </r>
    <r>
      <rPr>
        <sz val="8"/>
        <color theme="1"/>
        <rFont val="Tahoma"/>
        <family val="2"/>
      </rPr>
      <t xml:space="preserve">
</t>
    </r>
  </si>
  <si>
    <r>
      <rPr>
        <b/>
        <sz val="8"/>
        <color rgb="FF000000"/>
        <rFont val="Tahoma"/>
        <family val="2"/>
      </rPr>
      <t xml:space="preserve">Reporte Sistemas: </t>
    </r>
    <r>
      <rPr>
        <sz val="8"/>
        <color rgb="FF000000"/>
        <rFont val="Tahoma"/>
        <family val="2"/>
      </rPr>
      <t xml:space="preserve">Durante el periodo reportado se ha realizado un mantenimiento preventivo a los equipos de cómputo de la entidad.
</t>
    </r>
    <r>
      <rPr>
        <b/>
        <sz val="8"/>
        <color rgb="FF000000"/>
        <rFont val="Tahoma"/>
        <family val="2"/>
      </rPr>
      <t xml:space="preserve">Análisis OCI: </t>
    </r>
    <r>
      <rPr>
        <sz val="8"/>
        <color rgb="FF000000"/>
        <rFont val="Tahoma"/>
        <family val="2"/>
      </rPr>
      <t xml:space="preserve">Revisado los soportes presentados para esta actividad se avisa que se tratan de dos informes. Uno sobre soporte de infraestructura y otro sobre mantenimiento preventivo. Se informa que ambos documentos carecen de firma por lo cual no se conoce quien los elaboró. Dejando la claridad anterior, se califica </t>
    </r>
    <r>
      <rPr>
        <b/>
        <sz val="8"/>
        <color rgb="FF000000"/>
        <rFont val="Tahoma"/>
        <family val="2"/>
      </rPr>
      <t xml:space="preserve">"En Proceso" </t>
    </r>
    <r>
      <rPr>
        <sz val="8"/>
        <color rgb="FF000000"/>
        <rFont val="Tahoma"/>
        <family val="2"/>
      </rPr>
      <t xml:space="preserve">debido a la fecha programada. </t>
    </r>
  </si>
  <si>
    <r>
      <rPr>
        <b/>
        <sz val="8"/>
        <color theme="1"/>
        <rFont val="Tahoma"/>
        <family val="2"/>
      </rPr>
      <t xml:space="preserve">Reporte Sistemas: </t>
    </r>
    <r>
      <rPr>
        <sz val="8"/>
        <color theme="1"/>
        <rFont val="Tahoma"/>
        <family val="2"/>
      </rPr>
      <t xml:space="preserve"> Se realizaron solicitudes a través de correos electrónicos al área de comunicaciones con recomendaciones para evitar el MALWARE, PHISHING y SPAM en la información de los usuarios de la entidad, de acuerdo al boletín de seguridad emitido por el Csirt-Ponal.
</t>
    </r>
    <r>
      <rPr>
        <b/>
        <sz val="8"/>
        <color theme="1"/>
        <rFont val="Tahoma"/>
        <family val="2"/>
      </rPr>
      <t xml:space="preserve">Análisis OCI:  </t>
    </r>
    <r>
      <rPr>
        <sz val="8"/>
        <color theme="1"/>
        <rFont val="Tahoma"/>
        <family val="2"/>
      </rPr>
      <t xml:space="preserve">Aunque el reporte no de cuenta de Residuos peligroros se tiene que entre los soportes remitidos hay correos que tratan sobre el control identificado y con informacion concernciente a los RESPEL. Por tal razón y en vista de la fecha programada se califica con la alerta  de </t>
    </r>
    <r>
      <rPr>
        <b/>
        <sz val="8"/>
        <color theme="1"/>
        <rFont val="Tahoma"/>
        <family val="2"/>
      </rPr>
      <t xml:space="preserve">"en proceso". </t>
    </r>
    <r>
      <rPr>
        <sz val="8"/>
        <color theme="1"/>
        <rFont val="Tahoma"/>
        <family val="2"/>
      </rPr>
      <t xml:space="preserve">Se sugiere al área verificar el contenido de las evidencias que den cuenta de las actividades de control. 
</t>
    </r>
  </si>
  <si>
    <r>
      <t xml:space="preserve">Reporte Técnica: </t>
    </r>
    <r>
      <rPr>
        <sz val="8"/>
        <rFont val="Tahoma"/>
        <family val="2"/>
      </rPr>
      <t xml:space="preserve">No hubo reporte sobre esta actividad. </t>
    </r>
    <r>
      <rPr>
        <b/>
        <sz val="8"/>
        <rFont val="Tahoma"/>
        <family val="2"/>
      </rPr>
      <t xml:space="preserve">
Análisis OCI: No</t>
    </r>
    <r>
      <rPr>
        <sz val="8"/>
        <rFont val="Tahoma"/>
        <family val="2"/>
      </rPr>
      <t xml:space="preserve"> hubo reporte sobre esta actividad. Se pudo revisar un correo sobre "Material capacitación gestión de residuos peligrosos" pero no esta dirigido al tema objetivo de  la actividad de control. Por las anteriores razones se califica </t>
    </r>
    <r>
      <rPr>
        <b/>
        <sz val="8"/>
        <rFont val="Tahoma"/>
        <family val="2"/>
      </rPr>
      <t xml:space="preserve">"sin iniciar".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</si>
</sst>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0.0%"/>
    <numFmt numFmtId="165" formatCode="d/m/yyyy"/>
  </numFmts>
  <fonts count="22" x14ac:knownFonts="1">
    <font>
      <sz val="11"/>
      <color theme="1"/>
      <name val="Calibri"/>
      <family val="2"/>
      <scheme val="minor"/>
    </font>
    <font>
      <b/>
      <sz val="11"/>
      <color theme="1"/>
      <name val="Calibri"/>
      <family val="2"/>
      <scheme val="minor"/>
    </font>
    <font>
      <sz val="10"/>
      <name val="Arial"/>
      <family val="2"/>
    </font>
    <font>
      <i/>
      <sz val="10"/>
      <name val="Arial"/>
      <family val="2"/>
    </font>
    <font>
      <b/>
      <sz val="10"/>
      <name val="Arial"/>
      <family val="2"/>
    </font>
    <font>
      <b/>
      <sz val="11"/>
      <name val="Arial"/>
      <family val="2"/>
    </font>
    <font>
      <sz val="11"/>
      <name val="Arial"/>
      <family val="2"/>
    </font>
    <font>
      <sz val="10"/>
      <name val="Arial"/>
      <family val="2"/>
    </font>
    <font>
      <b/>
      <sz val="10"/>
      <color theme="1"/>
      <name val="Arial"/>
      <family val="2"/>
    </font>
    <font>
      <sz val="11"/>
      <color theme="1"/>
      <name val="Calibri"/>
      <family val="2"/>
      <scheme val="minor"/>
    </font>
    <font>
      <sz val="8"/>
      <color theme="1"/>
      <name val="Tahoma"/>
      <family val="2"/>
    </font>
    <font>
      <sz val="8"/>
      <name val="Tahoma"/>
      <family val="2"/>
    </font>
    <font>
      <b/>
      <sz val="8"/>
      <color theme="1"/>
      <name val="Tahoma"/>
      <family val="2"/>
    </font>
    <font>
      <b/>
      <sz val="8"/>
      <name val="Tahoma"/>
      <family val="2"/>
    </font>
    <font>
      <sz val="8"/>
      <color rgb="FF000000"/>
      <name val="Tahoma"/>
      <family val="2"/>
    </font>
    <font>
      <sz val="8"/>
      <color theme="1"/>
      <name val="Arial"/>
      <family val="2"/>
    </font>
    <font>
      <b/>
      <sz val="8"/>
      <color rgb="FF000000"/>
      <name val="Tahoma"/>
      <family val="2"/>
    </font>
    <font>
      <i/>
      <sz val="8"/>
      <color theme="1"/>
      <name val="Tahoma"/>
      <family val="2"/>
    </font>
    <font>
      <b/>
      <sz val="8"/>
      <color theme="1"/>
      <name val="Arial"/>
      <family val="2"/>
    </font>
    <font>
      <b/>
      <sz val="9"/>
      <color theme="1"/>
      <name val="Tahoma"/>
      <family val="2"/>
    </font>
    <font>
      <b/>
      <sz val="9"/>
      <color theme="0"/>
      <name val="Tahoma"/>
      <family val="2"/>
    </font>
    <font>
      <sz val="9"/>
      <color theme="1"/>
      <name val="Tahoma"/>
      <family val="2"/>
    </font>
  </fonts>
  <fills count="24">
    <fill>
      <patternFill patternType="none"/>
    </fill>
    <fill>
      <patternFill patternType="gray125"/>
    </fill>
    <fill>
      <patternFill patternType="solid">
        <fgColor theme="0"/>
        <bgColor indexed="64"/>
      </patternFill>
    </fill>
    <fill>
      <patternFill patternType="solid">
        <fgColor theme="2" tint="-0.249977111117893"/>
        <bgColor indexed="64"/>
      </patternFill>
    </fill>
    <fill>
      <patternFill patternType="solid">
        <fgColor rgb="FFBFBFBF"/>
        <bgColor indexed="64"/>
      </patternFill>
    </fill>
    <fill>
      <patternFill patternType="solid">
        <fgColor rgb="FFFFFF00"/>
        <bgColor indexed="64"/>
      </patternFill>
    </fill>
    <fill>
      <patternFill patternType="solid">
        <fgColor rgb="FFFF6600"/>
        <bgColor indexed="64"/>
      </patternFill>
    </fill>
    <fill>
      <patternFill patternType="solid">
        <fgColor rgb="FFFF0000"/>
        <bgColor indexed="64"/>
      </patternFill>
    </fill>
    <fill>
      <patternFill patternType="solid">
        <fgColor rgb="FF00B050"/>
        <bgColor indexed="64"/>
      </patternFill>
    </fill>
    <fill>
      <patternFill patternType="solid">
        <fgColor theme="4"/>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8"/>
        <bgColor indexed="64"/>
      </patternFill>
    </fill>
    <fill>
      <patternFill patternType="solid">
        <fgColor theme="9"/>
        <bgColor indexed="64"/>
      </patternFill>
    </fill>
    <fill>
      <patternFill patternType="solid">
        <fgColor theme="9" tint="0.79998168889431442"/>
        <bgColor indexed="64"/>
      </patternFill>
    </fill>
    <fill>
      <patternFill patternType="solid">
        <fgColor rgb="FFFFFFFF"/>
        <bgColor rgb="FFFFFFCC"/>
      </patternFill>
    </fill>
    <fill>
      <patternFill patternType="solid">
        <fgColor theme="0"/>
        <bgColor rgb="FFFFFFCC"/>
      </patternFill>
    </fill>
    <fill>
      <patternFill patternType="solid">
        <fgColor theme="8" tint="-0.499984740745262"/>
        <bgColor indexed="64"/>
      </patternFill>
    </fill>
    <fill>
      <patternFill patternType="solid">
        <fgColor theme="8" tint="0.59999389629810485"/>
        <bgColor indexed="64"/>
      </patternFill>
    </fill>
    <fill>
      <patternFill patternType="solid">
        <fgColor rgb="FFFFFFFF"/>
        <bgColor rgb="FFFFFFFF"/>
      </patternFill>
    </fill>
    <fill>
      <patternFill patternType="solid">
        <fgColor theme="0"/>
        <bgColor theme="0"/>
      </patternFill>
    </fill>
  </fills>
  <borders count="99">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indexed="64"/>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style="thin">
        <color rgb="FF000000"/>
      </left>
      <right/>
      <top/>
      <bottom/>
      <diagonal/>
    </border>
    <border>
      <left style="thin">
        <color rgb="FF000000"/>
      </left>
      <right style="medium">
        <color indexed="64"/>
      </right>
      <top style="thin">
        <color rgb="FF000000"/>
      </top>
      <bottom/>
      <diagonal/>
    </border>
    <border>
      <left style="thin">
        <color rgb="FF000000"/>
      </left>
      <right style="medium">
        <color indexed="64"/>
      </right>
      <top/>
      <bottom style="thin">
        <color rgb="FF000000"/>
      </bottom>
      <diagonal/>
    </border>
    <border>
      <left style="medium">
        <color indexed="64"/>
      </left>
      <right style="medium">
        <color rgb="FF000000"/>
      </right>
      <top style="thin">
        <color indexed="64"/>
      </top>
      <bottom/>
      <diagonal/>
    </border>
    <border>
      <left style="medium">
        <color indexed="64"/>
      </left>
      <right style="medium">
        <color rgb="FF000000"/>
      </right>
      <top/>
      <bottom style="thin">
        <color indexed="64"/>
      </bottom>
      <diagonal/>
    </border>
    <border>
      <left style="thin">
        <color indexed="64"/>
      </left>
      <right style="medium">
        <color indexed="64"/>
      </right>
      <top style="thin">
        <color rgb="FF000000"/>
      </top>
      <bottom/>
      <diagonal/>
    </border>
    <border>
      <left style="thin">
        <color indexed="64"/>
      </left>
      <right style="thin">
        <color rgb="FF000000"/>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medium">
        <color indexed="64"/>
      </left>
      <right style="thin">
        <color indexed="64"/>
      </right>
      <top/>
      <bottom/>
      <diagonal/>
    </border>
    <border>
      <left style="thin">
        <color rgb="FF000000"/>
      </left>
      <right style="medium">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bottom style="thin">
        <color indexed="64"/>
      </bottom>
      <diagonal/>
    </border>
    <border>
      <left style="thin">
        <color rgb="FF000000"/>
      </left>
      <right style="medium">
        <color indexed="64"/>
      </right>
      <top/>
      <bottom style="thin">
        <color indexed="64"/>
      </bottom>
      <diagonal/>
    </border>
    <border>
      <left style="thin">
        <color rgb="FF000000"/>
      </left>
      <right style="medium">
        <color indexed="64"/>
      </right>
      <top style="thin">
        <color indexed="64"/>
      </top>
      <bottom/>
      <diagonal/>
    </border>
    <border>
      <left style="thin">
        <color indexed="64"/>
      </left>
      <right style="medium">
        <color indexed="64"/>
      </right>
      <top/>
      <bottom/>
      <diagonal/>
    </border>
    <border>
      <left/>
      <right style="thin">
        <color rgb="FF000000"/>
      </right>
      <top/>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style="medium">
        <color rgb="FF000000"/>
      </left>
      <right style="thin">
        <color rgb="FF000000"/>
      </right>
      <top style="thin">
        <color rgb="FF000000"/>
      </top>
      <bottom style="medium">
        <color indexed="64"/>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rgb="FF000000"/>
      </top>
      <bottom style="thin">
        <color indexed="64"/>
      </bottom>
      <diagonal/>
    </border>
  </borders>
  <cellStyleXfs count="6">
    <xf numFmtId="0" fontId="0" fillId="0" borderId="0"/>
    <xf numFmtId="0" fontId="2" fillId="0" borderId="0"/>
    <xf numFmtId="0" fontId="7" fillId="0" borderId="0"/>
    <xf numFmtId="0" fontId="7" fillId="0" borderId="0"/>
    <xf numFmtId="9" fontId="9" fillId="0" borderId="0" applyFont="0" applyFill="0" applyBorder="0" applyAlignment="0" applyProtection="0"/>
    <xf numFmtId="44" fontId="9" fillId="0" borderId="0" applyFont="0" applyFill="0" applyBorder="0" applyAlignment="0" applyProtection="0"/>
  </cellStyleXfs>
  <cellXfs count="513">
    <xf numFmtId="0" fontId="0" fillId="0" borderId="0" xfId="0"/>
    <xf numFmtId="0" fontId="2" fillId="2" borderId="0" xfId="1" applyFill="1"/>
    <xf numFmtId="0" fontId="2" fillId="2" borderId="2" xfId="1" applyFill="1" applyBorder="1"/>
    <xf numFmtId="0" fontId="2" fillId="2" borderId="0" xfId="1" applyFill="1" applyBorder="1"/>
    <xf numFmtId="0" fontId="2" fillId="2" borderId="3" xfId="1" applyFill="1" applyBorder="1"/>
    <xf numFmtId="0" fontId="5" fillId="4" borderId="4" xfId="1" applyFont="1" applyFill="1" applyBorder="1" applyAlignment="1">
      <alignment horizontal="center" vertical="center" wrapText="1"/>
    </xf>
    <xf numFmtId="0" fontId="5" fillId="5" borderId="4" xfId="1" applyFont="1" applyFill="1" applyBorder="1" applyAlignment="1">
      <alignment horizontal="center" vertical="center" wrapText="1"/>
    </xf>
    <xf numFmtId="0" fontId="5" fillId="6" borderId="5" xfId="1" applyFont="1" applyFill="1" applyBorder="1" applyAlignment="1">
      <alignment horizontal="center" vertical="center" wrapText="1"/>
    </xf>
    <xf numFmtId="0" fontId="5" fillId="7" borderId="6" xfId="1" applyFont="1" applyFill="1" applyBorder="1" applyAlignment="1">
      <alignment horizontal="center" vertical="center" wrapText="1"/>
    </xf>
    <xf numFmtId="0" fontId="5" fillId="7" borderId="7" xfId="1" applyFont="1" applyFill="1" applyBorder="1" applyAlignment="1">
      <alignment horizontal="center" vertical="center" wrapText="1"/>
    </xf>
    <xf numFmtId="0" fontId="5" fillId="7" borderId="8" xfId="1" applyFont="1" applyFill="1" applyBorder="1" applyAlignment="1">
      <alignment horizontal="center" vertical="center" wrapText="1"/>
    </xf>
    <xf numFmtId="0" fontId="5" fillId="6" borderId="9" xfId="1" applyFont="1" applyFill="1" applyBorder="1" applyAlignment="1">
      <alignment horizontal="center" vertical="center" wrapText="1"/>
    </xf>
    <xf numFmtId="0" fontId="5" fillId="7" borderId="4" xfId="1" applyFont="1" applyFill="1" applyBorder="1" applyAlignment="1">
      <alignment horizontal="center" vertical="center" wrapText="1"/>
    </xf>
    <xf numFmtId="0" fontId="5" fillId="7" borderId="10" xfId="1" applyFont="1" applyFill="1" applyBorder="1" applyAlignment="1">
      <alignment horizontal="center" vertical="center" wrapText="1"/>
    </xf>
    <xf numFmtId="0" fontId="5" fillId="5" borderId="5" xfId="1" applyFont="1" applyFill="1" applyBorder="1" applyAlignment="1">
      <alignment horizontal="center" vertical="center" wrapText="1"/>
    </xf>
    <xf numFmtId="0" fontId="5" fillId="6" borderId="4" xfId="1" applyFont="1" applyFill="1" applyBorder="1" applyAlignment="1">
      <alignment horizontal="center" vertical="center" wrapText="1"/>
    </xf>
    <xf numFmtId="0" fontId="5" fillId="8" borderId="4" xfId="1" applyFont="1" applyFill="1" applyBorder="1" applyAlignment="1">
      <alignment horizontal="center" vertical="center" wrapText="1"/>
    </xf>
    <xf numFmtId="0" fontId="5" fillId="5" borderId="9" xfId="1" applyFont="1" applyFill="1" applyBorder="1" applyAlignment="1">
      <alignment horizontal="center" vertical="center" wrapText="1"/>
    </xf>
    <xf numFmtId="0" fontId="5" fillId="6" borderId="10" xfId="1" applyFont="1" applyFill="1" applyBorder="1" applyAlignment="1">
      <alignment horizontal="center" vertical="center" wrapText="1"/>
    </xf>
    <xf numFmtId="0" fontId="5" fillId="8" borderId="5" xfId="1" applyFont="1" applyFill="1" applyBorder="1" applyAlignment="1">
      <alignment horizontal="center" vertical="center" wrapText="1"/>
    </xf>
    <xf numFmtId="0" fontId="5" fillId="5" borderId="11" xfId="1" applyFont="1" applyFill="1" applyBorder="1" applyAlignment="1">
      <alignment horizontal="center" vertical="center" wrapText="1"/>
    </xf>
    <xf numFmtId="0" fontId="5" fillId="5" borderId="12" xfId="1" applyFont="1" applyFill="1" applyBorder="1" applyAlignment="1">
      <alignment horizontal="center" vertical="center" wrapText="1"/>
    </xf>
    <xf numFmtId="0" fontId="5" fillId="5" borderId="13" xfId="1" applyFont="1" applyFill="1" applyBorder="1" applyAlignment="1">
      <alignment horizontal="center" vertical="center" wrapText="1"/>
    </xf>
    <xf numFmtId="0" fontId="5" fillId="4" borderId="14" xfId="1" applyFont="1" applyFill="1" applyBorder="1" applyAlignment="1">
      <alignment horizontal="center" vertical="center" wrapText="1"/>
    </xf>
    <xf numFmtId="0" fontId="5" fillId="2" borderId="0" xfId="1" applyFont="1" applyFill="1" applyBorder="1" applyAlignment="1">
      <alignment vertical="center" wrapText="1"/>
    </xf>
    <xf numFmtId="0" fontId="5" fillId="2" borderId="0" xfId="1" applyFont="1" applyFill="1" applyBorder="1" applyAlignment="1">
      <alignment vertical="top" wrapText="1"/>
    </xf>
    <xf numFmtId="0" fontId="6" fillId="2" borderId="0" xfId="1" applyFont="1" applyFill="1" applyBorder="1" applyAlignment="1">
      <alignment vertical="top" wrapText="1"/>
    </xf>
    <xf numFmtId="0" fontId="5" fillId="2" borderId="0" xfId="1" applyFont="1" applyFill="1" applyBorder="1" applyAlignment="1">
      <alignment horizontal="center" vertical="top" wrapText="1"/>
    </xf>
    <xf numFmtId="0" fontId="4" fillId="2" borderId="4" xfId="1" applyFont="1" applyFill="1" applyBorder="1" applyAlignment="1">
      <alignment horizontal="center" vertical="center" wrapText="1"/>
    </xf>
    <xf numFmtId="0" fontId="4" fillId="2" borderId="12" xfId="1" applyFont="1" applyFill="1" applyBorder="1" applyAlignment="1">
      <alignment horizontal="center" vertical="center" wrapText="1"/>
    </xf>
    <xf numFmtId="0" fontId="4" fillId="8"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5" borderId="9" xfId="1" applyFont="1" applyFill="1" applyBorder="1" applyAlignment="1">
      <alignment horizontal="center" vertical="center" wrapText="1"/>
    </xf>
    <xf numFmtId="0" fontId="4" fillId="6" borderId="9" xfId="1" applyFont="1" applyFill="1" applyBorder="1" applyAlignment="1">
      <alignment horizontal="center" vertical="center" wrapText="1"/>
    </xf>
    <xf numFmtId="0" fontId="4" fillId="7" borderId="11" xfId="1" applyFont="1" applyFill="1" applyBorder="1" applyAlignment="1">
      <alignment horizontal="center" vertical="center" wrapText="1"/>
    </xf>
    <xf numFmtId="0" fontId="1" fillId="0" borderId="0" xfId="0" applyFont="1" applyAlignment="1">
      <alignment horizontal="center"/>
    </xf>
    <xf numFmtId="0" fontId="11" fillId="0" borderId="14" xfId="0" applyFont="1" applyBorder="1" applyAlignment="1" applyProtection="1">
      <alignment horizontal="justify" vertical="center" wrapText="1"/>
      <protection locked="0"/>
    </xf>
    <xf numFmtId="0" fontId="11" fillId="0" borderId="14" xfId="0" applyFont="1" applyBorder="1" applyAlignment="1" applyProtection="1">
      <alignment horizontal="center" vertical="center" wrapText="1"/>
      <protection locked="0"/>
    </xf>
    <xf numFmtId="14" fontId="11" fillId="0" borderId="14" xfId="0" applyNumberFormat="1" applyFont="1" applyBorder="1" applyAlignment="1" applyProtection="1">
      <alignment horizontal="center" vertical="center" wrapText="1"/>
      <protection locked="0"/>
    </xf>
    <xf numFmtId="0" fontId="11" fillId="0" borderId="4" xfId="0" applyFont="1" applyBorder="1" applyAlignment="1">
      <alignment horizontal="justify" vertical="center" wrapText="1"/>
    </xf>
    <xf numFmtId="9" fontId="10" fillId="0" borderId="4" xfId="4" applyNumberFormat="1" applyFont="1" applyFill="1" applyBorder="1" applyAlignment="1" applyProtection="1">
      <alignment horizontal="center" vertical="center" wrapText="1"/>
    </xf>
    <xf numFmtId="0" fontId="13" fillId="0" borderId="4" xfId="0" applyFont="1" applyBorder="1" applyAlignment="1" applyProtection="1">
      <alignment horizontal="center" vertical="center" wrapText="1"/>
      <protection locked="0"/>
    </xf>
    <xf numFmtId="0" fontId="11" fillId="0" borderId="4" xfId="0" applyFont="1" applyBorder="1" applyAlignment="1" applyProtection="1">
      <alignment vertical="center" wrapText="1"/>
      <protection locked="0"/>
    </xf>
    <xf numFmtId="0" fontId="10" fillId="0" borderId="4" xfId="0" applyFont="1" applyBorder="1" applyAlignment="1" applyProtection="1">
      <alignment horizontal="justify" vertical="center" wrapText="1"/>
      <protection locked="0"/>
    </xf>
    <xf numFmtId="0" fontId="11" fillId="18" borderId="4" xfId="0" applyFont="1" applyFill="1" applyBorder="1" applyAlignment="1" applyProtection="1">
      <alignment horizontal="center" vertical="center" wrapText="1"/>
      <protection locked="0"/>
    </xf>
    <xf numFmtId="0" fontId="11" fillId="19" borderId="4" xfId="0" applyFont="1" applyFill="1" applyBorder="1" applyAlignment="1" applyProtection="1">
      <alignment horizontal="center" vertical="center" wrapText="1"/>
      <protection locked="0"/>
    </xf>
    <xf numFmtId="0" fontId="10" fillId="0" borderId="0" xfId="0" applyFont="1" applyAlignment="1" applyProtection="1">
      <alignment horizontal="left" vertical="center" wrapText="1"/>
      <protection locked="0"/>
    </xf>
    <xf numFmtId="14" fontId="10" fillId="2" borderId="4" xfId="0" applyNumberFormat="1" applyFont="1" applyFill="1" applyBorder="1" applyAlignment="1" applyProtection="1">
      <alignment horizontal="center" vertical="center" wrapText="1"/>
      <protection locked="0"/>
    </xf>
    <xf numFmtId="0" fontId="10" fillId="0" borderId="4" xfId="0" applyFont="1" applyBorder="1" applyAlignment="1" applyProtection="1">
      <alignment vertical="center" wrapText="1"/>
      <protection locked="0"/>
    </xf>
    <xf numFmtId="0" fontId="11" fillId="0" borderId="4" xfId="0" applyFont="1" applyBorder="1" applyAlignment="1">
      <alignment vertical="center" wrapText="1"/>
    </xf>
    <xf numFmtId="0" fontId="11" fillId="0" borderId="4" xfId="0" applyFont="1" applyBorder="1" applyAlignment="1" applyProtection="1">
      <alignment horizontal="center" vertical="center"/>
      <protection locked="0"/>
    </xf>
    <xf numFmtId="14" fontId="11" fillId="2" borderId="4" xfId="0" applyNumberFormat="1" applyFont="1" applyFill="1" applyBorder="1" applyAlignment="1" applyProtection="1">
      <alignment horizontal="center" vertical="center" wrapText="1"/>
      <protection locked="0"/>
    </xf>
    <xf numFmtId="0" fontId="11" fillId="2" borderId="4" xfId="0" applyFont="1" applyFill="1" applyBorder="1" applyAlignment="1">
      <alignment horizontal="center" vertical="center" wrapText="1"/>
    </xf>
    <xf numFmtId="0" fontId="0" fillId="0" borderId="0" xfId="0" applyAlignment="1">
      <alignment horizontal="center" vertical="center"/>
    </xf>
    <xf numFmtId="0" fontId="10" fillId="0" borderId="4" xfId="0" applyFont="1" applyBorder="1" applyAlignment="1" applyProtection="1">
      <alignment horizontal="center" vertical="center"/>
      <protection locked="0"/>
    </xf>
    <xf numFmtId="0" fontId="10" fillId="2" borderId="4" xfId="0" applyFont="1" applyFill="1" applyBorder="1" applyAlignment="1" applyProtection="1">
      <alignment horizontal="center" vertical="center"/>
      <protection locked="0"/>
    </xf>
    <xf numFmtId="0" fontId="10" fillId="0" borderId="14"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1" fillId="0" borderId="4" xfId="0" applyFont="1" applyBorder="1" applyAlignment="1" applyProtection="1">
      <alignment horizontal="center" vertical="center" wrapText="1"/>
      <protection locked="0"/>
    </xf>
    <xf numFmtId="0" fontId="13" fillId="0" borderId="4" xfId="0" applyFont="1" applyFill="1" applyBorder="1" applyAlignment="1" applyProtection="1">
      <alignment horizontal="center" vertical="center" wrapText="1"/>
    </xf>
    <xf numFmtId="0" fontId="10" fillId="0" borderId="4"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0" fillId="0" borderId="4" xfId="0" applyFont="1" applyBorder="1" applyAlignment="1">
      <alignment horizontal="center" vertical="center" wrapText="1"/>
    </xf>
    <xf numFmtId="0" fontId="13" fillId="0" borderId="4" xfId="0" applyFont="1" applyBorder="1" applyAlignment="1">
      <alignment horizontal="center" vertical="center" wrapText="1"/>
    </xf>
    <xf numFmtId="14" fontId="11" fillId="0" borderId="4" xfId="0" applyNumberFormat="1" applyFont="1" applyBorder="1" applyAlignment="1" applyProtection="1">
      <alignment horizontal="center" vertical="center" wrapText="1"/>
      <protection locked="0"/>
    </xf>
    <xf numFmtId="0" fontId="11" fillId="0" borderId="4" xfId="0" applyFont="1" applyBorder="1" applyAlignment="1">
      <alignment horizontal="center" vertical="center" wrapText="1"/>
    </xf>
    <xf numFmtId="0" fontId="11" fillId="0" borderId="4" xfId="0" applyFont="1" applyBorder="1" applyAlignment="1" applyProtection="1">
      <alignment horizontal="justify" vertical="center" wrapText="1"/>
      <protection locked="0"/>
    </xf>
    <xf numFmtId="14" fontId="11" fillId="0" borderId="4" xfId="0" applyNumberFormat="1" applyFont="1" applyBorder="1" applyAlignment="1">
      <alignment horizontal="center" vertical="center" wrapText="1"/>
    </xf>
    <xf numFmtId="14" fontId="10" fillId="0" borderId="4" xfId="0" applyNumberFormat="1" applyFont="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justify" vertical="center" wrapText="1"/>
      <protection locked="0"/>
    </xf>
    <xf numFmtId="0" fontId="10" fillId="2" borderId="4" xfId="0" applyFont="1" applyFill="1" applyBorder="1" applyAlignment="1" applyProtection="1">
      <alignment horizontal="justify" vertical="center" wrapText="1"/>
      <protection locked="0"/>
    </xf>
    <xf numFmtId="0" fontId="10" fillId="2" borderId="4" xfId="0" applyFont="1" applyFill="1" applyBorder="1" applyAlignment="1">
      <alignment horizontal="center" vertical="center" wrapText="1"/>
    </xf>
    <xf numFmtId="0" fontId="10" fillId="0" borderId="0" xfId="0" applyFont="1" applyAlignment="1" applyProtection="1">
      <alignment horizontal="center" vertical="center"/>
      <protection locked="0"/>
    </xf>
    <xf numFmtId="0" fontId="10" fillId="0" borderId="0" xfId="0" applyFont="1" applyAlignment="1" applyProtection="1">
      <alignment vertical="center"/>
      <protection locked="0"/>
    </xf>
    <xf numFmtId="164" fontId="10" fillId="0" borderId="0" xfId="0" applyNumberFormat="1" applyFont="1" applyAlignment="1" applyProtection="1">
      <alignment vertical="center"/>
      <protection locked="0"/>
    </xf>
    <xf numFmtId="14" fontId="10" fillId="0" borderId="0" xfId="0" applyNumberFormat="1" applyFont="1" applyAlignment="1" applyProtection="1">
      <alignment horizontal="center" vertical="center"/>
      <protection locked="0"/>
    </xf>
    <xf numFmtId="164" fontId="10" fillId="0" borderId="0" xfId="4" applyNumberFormat="1" applyFont="1" applyAlignment="1" applyProtection="1">
      <alignment horizontal="center" vertical="center"/>
      <protection locked="0"/>
    </xf>
    <xf numFmtId="0" fontId="12" fillId="10" borderId="11" xfId="0" applyFont="1" applyFill="1" applyBorder="1" applyAlignment="1" applyProtection="1">
      <alignment horizontal="center" vertical="center"/>
      <protection locked="0"/>
    </xf>
    <xf numFmtId="0" fontId="12" fillId="10" borderId="12" xfId="0" applyFont="1" applyFill="1" applyBorder="1" applyAlignment="1" applyProtection="1">
      <alignment horizontal="center" vertical="center"/>
      <protection locked="0"/>
    </xf>
    <xf numFmtId="0" fontId="12" fillId="17" borderId="12" xfId="0" applyFont="1"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16"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10" fillId="0" borderId="9"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3" fillId="0" borderId="48" xfId="0" applyFont="1" applyBorder="1" applyAlignment="1">
      <alignment horizontal="center" vertical="center" wrapText="1"/>
    </xf>
    <xf numFmtId="0" fontId="10" fillId="0" borderId="9" xfId="0" applyFont="1" applyBorder="1" applyAlignment="1" applyProtection="1">
      <alignment vertical="center" wrapText="1"/>
      <protection locked="0"/>
    </xf>
    <xf numFmtId="0" fontId="10" fillId="0" borderId="10" xfId="0" applyFont="1" applyBorder="1" applyAlignment="1">
      <alignment horizontal="center" vertical="center" wrapText="1"/>
    </xf>
    <xf numFmtId="9" fontId="10" fillId="0" borderId="9" xfId="4" applyFont="1" applyBorder="1" applyAlignment="1" applyProtection="1">
      <alignment horizontal="center" vertical="center" wrapText="1"/>
      <protection locked="0"/>
    </xf>
    <xf numFmtId="0" fontId="10" fillId="0" borderId="9" xfId="0" applyFont="1" applyBorder="1" applyAlignment="1">
      <alignment horizontal="center" vertical="center" wrapText="1"/>
    </xf>
    <xf numFmtId="14" fontId="10" fillId="0" borderId="5" xfId="0" applyNumberFormat="1"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49" xfId="0" applyFont="1" applyBorder="1" applyAlignment="1">
      <alignment horizontal="center" vertical="center" wrapText="1"/>
    </xf>
    <xf numFmtId="0" fontId="11" fillId="0" borderId="5" xfId="0" applyFont="1" applyBorder="1" applyAlignment="1" applyProtection="1">
      <alignment horizontal="center" vertical="center" wrapText="1"/>
      <protection locked="0"/>
    </xf>
    <xf numFmtId="0" fontId="10" fillId="0" borderId="0" xfId="0" applyFont="1" applyAlignment="1" applyProtection="1">
      <alignment horizontal="center" vertical="center" wrapText="1"/>
      <protection locked="0"/>
    </xf>
    <xf numFmtId="14" fontId="10" fillId="0" borderId="4" xfId="0" applyNumberFormat="1"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4" xfId="0" applyFont="1" applyBorder="1" applyAlignment="1">
      <alignment horizontal="center" vertical="center" wrapText="1"/>
    </xf>
    <xf numFmtId="0" fontId="10" fillId="2" borderId="4" xfId="0" applyFont="1" applyFill="1" applyBorder="1" applyAlignment="1" applyProtection="1">
      <alignment horizontal="center" vertical="center" wrapText="1"/>
      <protection locked="0"/>
    </xf>
    <xf numFmtId="0" fontId="11" fillId="22" borderId="62" xfId="0" applyFont="1" applyFill="1" applyBorder="1" applyAlignment="1">
      <alignment horizontal="left" vertical="center" wrapText="1"/>
    </xf>
    <xf numFmtId="0" fontId="11" fillId="0" borderId="61" xfId="0" applyFont="1" applyBorder="1" applyAlignment="1">
      <alignment horizontal="center" vertical="center" wrapText="1"/>
    </xf>
    <xf numFmtId="0" fontId="11" fillId="0" borderId="62" xfId="0" applyFont="1" applyBorder="1" applyAlignment="1">
      <alignment horizontal="center" vertical="center" wrapText="1"/>
    </xf>
    <xf numFmtId="0" fontId="11" fillId="0" borderId="63" xfId="0" applyFont="1" applyBorder="1" applyAlignment="1">
      <alignment horizontal="center" vertical="center" wrapText="1"/>
    </xf>
    <xf numFmtId="0" fontId="11" fillId="22" borderId="61" xfId="0" applyFont="1" applyFill="1" applyBorder="1" applyAlignment="1">
      <alignment vertical="center" wrapText="1"/>
    </xf>
    <xf numFmtId="0" fontId="11" fillId="22" borderId="63" xfId="0" applyFont="1" applyFill="1" applyBorder="1" applyAlignment="1">
      <alignment horizontal="center" vertical="center" wrapText="1"/>
    </xf>
    <xf numFmtId="14" fontId="11" fillId="22" borderId="4" xfId="0" applyNumberFormat="1" applyFont="1" applyFill="1" applyBorder="1" applyAlignment="1">
      <alignment horizontal="center" vertical="center" wrapText="1"/>
    </xf>
    <xf numFmtId="0" fontId="10" fillId="2" borderId="4" xfId="0" applyFont="1" applyFill="1" applyBorder="1" applyAlignment="1" applyProtection="1">
      <alignment vertical="center" wrapText="1"/>
      <protection locked="0"/>
    </xf>
    <xf numFmtId="0" fontId="10" fillId="0" borderId="4" xfId="0" applyFont="1" applyBorder="1" applyAlignment="1" applyProtection="1">
      <alignment vertical="center"/>
      <protection locked="0"/>
    </xf>
    <xf numFmtId="0" fontId="11" fillId="0" borderId="4" xfId="0" applyFont="1" applyBorder="1" applyAlignment="1" applyProtection="1">
      <alignment vertical="center"/>
      <protection locked="0"/>
    </xf>
    <xf numFmtId="0" fontId="11" fillId="0" borderId="0" xfId="0" applyFont="1" applyAlignment="1" applyProtection="1">
      <alignment vertical="center"/>
      <protection locked="0"/>
    </xf>
    <xf numFmtId="0" fontId="10" fillId="2" borderId="0" xfId="0" applyFont="1" applyFill="1" applyAlignment="1" applyProtection="1">
      <alignment vertical="center"/>
      <protection locked="0"/>
    </xf>
    <xf numFmtId="0" fontId="10" fillId="0" borderId="62" xfId="0" applyFont="1" applyBorder="1" applyAlignment="1">
      <alignment horizontal="left" vertical="center" wrapText="1"/>
    </xf>
    <xf numFmtId="0" fontId="10" fillId="0" borderId="62" xfId="0" applyFont="1" applyBorder="1" applyAlignment="1">
      <alignment horizontal="left" vertical="center"/>
    </xf>
    <xf numFmtId="0" fontId="11" fillId="0" borderId="62" xfId="0" applyFont="1" applyBorder="1" applyAlignment="1">
      <alignment horizontal="left" vertical="center" wrapText="1"/>
    </xf>
    <xf numFmtId="0" fontId="10" fillId="0" borderId="62" xfId="0" applyFont="1" applyBorder="1" applyAlignment="1">
      <alignment vertical="center" wrapText="1"/>
    </xf>
    <xf numFmtId="0" fontId="15" fillId="0" borderId="62" xfId="0" applyFont="1" applyBorder="1" applyAlignment="1">
      <alignment horizontal="left" vertical="center" wrapText="1"/>
    </xf>
    <xf numFmtId="164" fontId="10" fillId="0" borderId="4" xfId="4" applyNumberFormat="1" applyFont="1" applyBorder="1" applyAlignment="1" applyProtection="1">
      <alignment horizontal="center" vertical="center"/>
    </xf>
    <xf numFmtId="0" fontId="10" fillId="0" borderId="4" xfId="0" applyFont="1" applyBorder="1" applyAlignment="1" applyProtection="1">
      <alignment horizontal="center" vertical="center"/>
    </xf>
    <xf numFmtId="0" fontId="10" fillId="0" borderId="14" xfId="0" applyFont="1" applyBorder="1" applyAlignment="1" applyProtection="1">
      <alignment horizontal="center" vertical="center"/>
      <protection locked="0"/>
    </xf>
    <xf numFmtId="164" fontId="10" fillId="0" borderId="14" xfId="4" applyNumberFormat="1"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4" xfId="0" applyFont="1" applyBorder="1" applyAlignment="1" applyProtection="1">
      <alignment horizontal="left" vertical="center" wrapText="1"/>
      <protection locked="0"/>
    </xf>
    <xf numFmtId="0" fontId="10" fillId="0" borderId="4" xfId="0" applyFont="1" applyBorder="1" applyAlignment="1" applyProtection="1">
      <alignment horizontal="center" vertical="center" wrapText="1"/>
      <protection locked="0"/>
    </xf>
    <xf numFmtId="0" fontId="10" fillId="0" borderId="4"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4" xfId="0" applyFont="1" applyBorder="1" applyAlignment="1" applyProtection="1">
      <alignment horizontal="center" vertical="center" wrapText="1"/>
      <protection locked="0"/>
    </xf>
    <xf numFmtId="0" fontId="13" fillId="2" borderId="4" xfId="0" applyFont="1" applyFill="1" applyBorder="1" applyAlignment="1">
      <alignment horizontal="center" vertical="center" wrapText="1"/>
    </xf>
    <xf numFmtId="0" fontId="13" fillId="0" borderId="4" xfId="0" applyFont="1" applyBorder="1" applyAlignment="1">
      <alignment horizontal="center" vertical="center" wrapText="1"/>
    </xf>
    <xf numFmtId="0" fontId="10" fillId="2" borderId="4" xfId="0" applyFont="1" applyFill="1" applyBorder="1" applyAlignment="1" applyProtection="1">
      <alignment horizontal="justify" vertical="center" wrapText="1"/>
      <protection locked="0"/>
    </xf>
    <xf numFmtId="0" fontId="11" fillId="2" borderId="4" xfId="0" applyFont="1" applyFill="1" applyBorder="1" applyAlignment="1" applyProtection="1">
      <alignment horizontal="justify" vertical="center" wrapText="1"/>
      <protection locked="0"/>
    </xf>
    <xf numFmtId="0" fontId="11" fillId="0" borderId="4" xfId="0" applyFont="1" applyBorder="1" applyAlignment="1" applyProtection="1">
      <alignment horizontal="left" vertical="center" wrapText="1"/>
      <protection locked="0"/>
    </xf>
    <xf numFmtId="0" fontId="10" fillId="0" borderId="4"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1" fillId="0" borderId="4" xfId="0" applyFont="1" applyFill="1" applyBorder="1" applyAlignment="1" applyProtection="1">
      <alignment horizontal="center" vertical="center" wrapText="1"/>
      <protection locked="0"/>
    </xf>
    <xf numFmtId="0" fontId="12" fillId="14" borderId="12" xfId="0" applyFont="1" applyFill="1" applyBorder="1" applyAlignment="1" applyProtection="1">
      <alignment horizontal="center" vertical="center" wrapText="1"/>
      <protection locked="0"/>
    </xf>
    <xf numFmtId="0" fontId="10" fillId="23" borderId="62" xfId="0" applyFont="1" applyFill="1" applyBorder="1" applyAlignment="1">
      <alignment vertical="center" wrapText="1"/>
    </xf>
    <xf numFmtId="0" fontId="10" fillId="0" borderId="56" xfId="0" applyFont="1" applyBorder="1" applyAlignment="1" applyProtection="1">
      <alignment horizontal="center" vertical="center" wrapText="1"/>
      <protection locked="0"/>
    </xf>
    <xf numFmtId="0" fontId="10" fillId="0" borderId="16" xfId="0" applyFont="1" applyBorder="1" applyAlignment="1" applyProtection="1">
      <alignment horizontal="center" vertical="center" wrapText="1"/>
      <protection locked="0"/>
    </xf>
    <xf numFmtId="0" fontId="11" fillId="0" borderId="81" xfId="0" applyFont="1" applyBorder="1" applyAlignment="1">
      <alignment horizontal="center" vertical="center" wrapText="1"/>
    </xf>
    <xf numFmtId="0" fontId="11" fillId="0" borderId="10" xfId="0" applyFont="1" applyBorder="1" applyAlignment="1" applyProtection="1">
      <alignment horizontal="left" vertical="center" wrapText="1"/>
      <protection locked="0"/>
    </xf>
    <xf numFmtId="0" fontId="11" fillId="0" borderId="9" xfId="0" applyFont="1" applyBorder="1" applyAlignment="1" applyProtection="1">
      <alignment horizontal="center" vertical="center"/>
      <protection locked="0"/>
    </xf>
    <xf numFmtId="0" fontId="11" fillId="22" borderId="85" xfId="0" applyFont="1" applyFill="1" applyBorder="1" applyAlignment="1">
      <alignment horizontal="left" vertical="center" wrapText="1"/>
    </xf>
    <xf numFmtId="0" fontId="11" fillId="22" borderId="81" xfId="0" applyFont="1" applyFill="1" applyBorder="1" applyAlignment="1">
      <alignment horizontal="center" vertical="center" wrapText="1"/>
    </xf>
    <xf numFmtId="0" fontId="14" fillId="0" borderId="4" xfId="0" applyFont="1" applyBorder="1" applyAlignment="1">
      <alignment horizontal="center" vertical="center" wrapText="1"/>
    </xf>
    <xf numFmtId="0" fontId="14" fillId="22" borderId="4" xfId="0" applyFont="1" applyFill="1" applyBorder="1" applyAlignment="1">
      <alignment horizontal="center" vertical="center" wrapText="1"/>
    </xf>
    <xf numFmtId="0" fontId="11" fillId="22" borderId="4" xfId="0" applyFont="1" applyFill="1" applyBorder="1" applyAlignment="1">
      <alignment horizontal="left" vertical="center" wrapText="1"/>
    </xf>
    <xf numFmtId="0" fontId="11" fillId="0" borderId="57" xfId="0" applyFont="1" applyBorder="1" applyAlignment="1" applyProtection="1">
      <alignment horizontal="center" vertical="center" wrapText="1"/>
      <protection locked="0"/>
    </xf>
    <xf numFmtId="0" fontId="13" fillId="0" borderId="5"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11" fillId="0" borderId="5" xfId="0" applyFont="1" applyBorder="1" applyAlignment="1">
      <alignment horizontal="left" vertical="center" wrapText="1"/>
    </xf>
    <xf numFmtId="0" fontId="11" fillId="0" borderId="5" xfId="0" applyFont="1" applyBorder="1" applyAlignment="1" applyProtection="1">
      <alignment horizontal="justify" vertical="center" wrapText="1"/>
      <protection locked="0"/>
    </xf>
    <xf numFmtId="0" fontId="11" fillId="2" borderId="5" xfId="0" applyFont="1" applyFill="1" applyBorder="1" applyAlignment="1" applyProtection="1">
      <alignment horizontal="justify" vertical="center" wrapText="1"/>
      <protection locked="0"/>
    </xf>
    <xf numFmtId="0" fontId="10" fillId="2" borderId="5" xfId="0" applyFont="1" applyFill="1" applyBorder="1" applyAlignment="1" applyProtection="1">
      <alignment horizontal="justify" vertical="center" wrapText="1"/>
      <protection locked="0"/>
    </xf>
    <xf numFmtId="0" fontId="11" fillId="2" borderId="5" xfId="0" applyFont="1" applyFill="1" applyBorder="1" applyAlignment="1">
      <alignment horizontal="justify" vertical="center" wrapText="1"/>
    </xf>
    <xf numFmtId="0" fontId="11" fillId="22" borderId="5" xfId="0" applyFont="1" applyFill="1" applyBorder="1" applyAlignment="1">
      <alignment horizontal="center" vertical="center" wrapText="1"/>
    </xf>
    <xf numFmtId="15" fontId="11" fillId="0" borderId="20" xfId="1" applyNumberFormat="1" applyFont="1" applyFill="1" applyBorder="1" applyAlignment="1" applyProtection="1">
      <alignment horizontal="center" vertical="center" wrapText="1"/>
      <protection locked="0"/>
    </xf>
    <xf numFmtId="0" fontId="10" fillId="0" borderId="21" xfId="0" applyFont="1" applyBorder="1" applyAlignment="1" applyProtection="1">
      <alignment horizontal="center" vertical="center"/>
      <protection locked="0"/>
    </xf>
    <xf numFmtId="0" fontId="10" fillId="0" borderId="10" xfId="0" applyFont="1" applyBorder="1" applyAlignment="1" applyProtection="1">
      <alignment horizontal="center" vertical="center"/>
      <protection locked="0"/>
    </xf>
    <xf numFmtId="0" fontId="11" fillId="0" borderId="10" xfId="0" applyFont="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15" fontId="11" fillId="0" borderId="9" xfId="1" applyNumberFormat="1" applyFont="1" applyFill="1" applyBorder="1" applyAlignment="1" applyProtection="1">
      <alignment horizontal="center" vertical="center" wrapText="1"/>
      <protection locked="0"/>
    </xf>
    <xf numFmtId="0" fontId="21" fillId="0" borderId="0" xfId="0" applyFont="1" applyAlignment="1" applyProtection="1">
      <alignment vertical="center"/>
      <protection locked="0"/>
    </xf>
    <xf numFmtId="0" fontId="10" fillId="0" borderId="5" xfId="0" applyFont="1" applyBorder="1" applyAlignment="1" applyProtection="1">
      <alignment horizontal="center" vertical="center" wrapText="1"/>
    </xf>
    <xf numFmtId="0" fontId="10" fillId="0" borderId="57" xfId="0" applyFont="1" applyBorder="1" applyAlignment="1" applyProtection="1">
      <alignment horizontal="center" vertical="center" wrapText="1"/>
    </xf>
    <xf numFmtId="0" fontId="11" fillId="0" borderId="5" xfId="0" applyFont="1" applyBorder="1" applyAlignment="1">
      <alignment horizontal="center" vertical="center" wrapText="1"/>
    </xf>
    <xf numFmtId="0" fontId="10" fillId="2" borderId="5" xfId="0" applyFont="1" applyFill="1" applyBorder="1" applyAlignment="1">
      <alignment horizontal="center" vertical="center" wrapText="1"/>
    </xf>
    <xf numFmtId="0" fontId="11" fillId="0" borderId="56" xfId="0" applyFont="1" applyBorder="1" applyAlignment="1" applyProtection="1">
      <alignment horizontal="center" vertical="center" wrapText="1"/>
      <protection locked="0"/>
    </xf>
    <xf numFmtId="0" fontId="11" fillId="0" borderId="16" xfId="0" applyFont="1" applyBorder="1" applyAlignment="1" applyProtection="1">
      <alignment horizontal="center" vertical="center" wrapText="1"/>
      <protection locked="0"/>
    </xf>
    <xf numFmtId="0" fontId="11" fillId="0" borderId="16" xfId="0" applyFont="1" applyBorder="1" applyAlignment="1" applyProtection="1">
      <alignment horizontal="left" vertical="center" wrapText="1"/>
      <protection locked="0"/>
    </xf>
    <xf numFmtId="0" fontId="11" fillId="0" borderId="16" xfId="0" applyFont="1" applyBorder="1" applyAlignment="1" applyProtection="1">
      <alignment horizontal="justify" vertical="center" wrapText="1"/>
      <protection locked="0"/>
    </xf>
    <xf numFmtId="0" fontId="10" fillId="0" borderId="16" xfId="0" applyFont="1" applyBorder="1" applyAlignment="1" applyProtection="1">
      <alignment horizontal="justify" vertical="center" wrapText="1"/>
      <protection locked="0"/>
    </xf>
    <xf numFmtId="0" fontId="11" fillId="0" borderId="16" xfId="0" applyFont="1" applyBorder="1" applyAlignment="1">
      <alignment horizontal="left" vertical="center" wrapText="1"/>
    </xf>
    <xf numFmtId="0" fontId="11" fillId="2" borderId="16" xfId="0" applyFont="1" applyFill="1" applyBorder="1" applyAlignment="1" applyProtection="1">
      <alignment horizontal="justify" vertical="center" wrapText="1"/>
      <protection locked="0"/>
    </xf>
    <xf numFmtId="0" fontId="10" fillId="2" borderId="16" xfId="0" applyFont="1" applyFill="1" applyBorder="1" applyAlignment="1" applyProtection="1">
      <alignment horizontal="justify" vertical="center" wrapText="1"/>
      <protection locked="0"/>
    </xf>
    <xf numFmtId="0" fontId="11" fillId="2" borderId="16" xfId="0" applyFont="1" applyFill="1" applyBorder="1" applyAlignment="1">
      <alignment horizontal="justify" vertical="center" wrapText="1"/>
    </xf>
    <xf numFmtId="0" fontId="11" fillId="22" borderId="81" xfId="0" applyFont="1" applyFill="1" applyBorder="1" applyAlignment="1">
      <alignment horizontal="left" vertical="center" wrapText="1"/>
    </xf>
    <xf numFmtId="164" fontId="10" fillId="0" borderId="20" xfId="4" applyNumberFormat="1" applyFont="1" applyFill="1" applyBorder="1" applyAlignment="1" applyProtection="1">
      <alignment horizontal="center" vertical="center" wrapText="1"/>
      <protection locked="0"/>
    </xf>
    <xf numFmtId="164" fontId="10" fillId="0" borderId="9" xfId="4" applyNumberFormat="1" applyFont="1" applyFill="1" applyBorder="1" applyAlignment="1" applyProtection="1">
      <alignment horizontal="center" vertical="center" wrapText="1"/>
      <protection locked="0"/>
    </xf>
    <xf numFmtId="0" fontId="10" fillId="0" borderId="10" xfId="0" applyFont="1" applyBorder="1" applyAlignment="1" applyProtection="1">
      <alignment horizontal="center" vertical="center" wrapText="1"/>
    </xf>
    <xf numFmtId="164" fontId="10" fillId="0" borderId="9" xfId="4" applyNumberFormat="1" applyFont="1" applyBorder="1" applyAlignment="1" applyProtection="1">
      <alignment horizontal="center" vertical="center" wrapText="1"/>
      <protection locked="0"/>
    </xf>
    <xf numFmtId="0" fontId="10" fillId="0" borderId="10" xfId="0" applyFont="1" applyBorder="1" applyAlignment="1">
      <alignment horizontal="left" vertical="center" wrapText="1"/>
    </xf>
    <xf numFmtId="9" fontId="11" fillId="0" borderId="9" xfId="4" applyFont="1" applyFill="1" applyBorder="1" applyAlignment="1" applyProtection="1">
      <alignment horizontal="center" vertical="center" wrapText="1"/>
      <protection locked="0"/>
    </xf>
    <xf numFmtId="9" fontId="10" fillId="0" borderId="9" xfId="4" applyFont="1" applyFill="1" applyBorder="1" applyAlignment="1" applyProtection="1">
      <alignment horizontal="center" vertical="center" wrapText="1"/>
      <protection locked="0"/>
    </xf>
    <xf numFmtId="9" fontId="11" fillId="0" borderId="9" xfId="4" applyFont="1" applyBorder="1" applyAlignment="1" applyProtection="1">
      <alignment horizontal="center" vertical="center" wrapText="1"/>
      <protection locked="0"/>
    </xf>
    <xf numFmtId="9" fontId="10" fillId="2" borderId="9" xfId="4" applyFont="1" applyFill="1" applyBorder="1" applyAlignment="1" applyProtection="1">
      <alignment horizontal="center" vertical="center" wrapText="1"/>
      <protection locked="0"/>
    </xf>
    <xf numFmtId="0" fontId="10" fillId="2" borderId="10" xfId="0" applyFont="1" applyFill="1" applyBorder="1" applyAlignment="1">
      <alignment horizontal="center" vertical="center" wrapText="1"/>
    </xf>
    <xf numFmtId="9" fontId="11" fillId="0" borderId="64" xfId="0" applyNumberFormat="1" applyFont="1" applyBorder="1" applyAlignment="1">
      <alignment horizontal="center" vertical="center" wrapText="1"/>
    </xf>
    <xf numFmtId="0" fontId="11" fillId="0" borderId="92" xfId="0" applyFont="1" applyBorder="1" applyAlignment="1">
      <alignment horizontal="center" vertical="center" wrapText="1"/>
    </xf>
    <xf numFmtId="9" fontId="11" fillId="0" borderId="93" xfId="0" applyNumberFormat="1" applyFont="1" applyBorder="1" applyAlignment="1">
      <alignment horizontal="center" vertical="center" wrapText="1"/>
    </xf>
    <xf numFmtId="0" fontId="11" fillId="0" borderId="94" xfId="0" applyFont="1" applyBorder="1" applyAlignment="1">
      <alignment horizontal="center" vertical="center" wrapText="1"/>
    </xf>
    <xf numFmtId="0" fontId="11" fillId="0" borderId="95" xfId="0" applyFont="1" applyBorder="1" applyAlignment="1">
      <alignment horizontal="center" vertical="center" wrapText="1"/>
    </xf>
    <xf numFmtId="0" fontId="11" fillId="0" borderId="96" xfId="0" applyFont="1" applyBorder="1" applyAlignment="1">
      <alignment horizontal="center" vertical="center" wrapText="1"/>
    </xf>
    <xf numFmtId="0" fontId="12" fillId="0" borderId="51" xfId="0" applyFont="1" applyFill="1" applyBorder="1" applyAlignment="1" applyProtection="1">
      <alignment horizontal="justify" vertical="center" wrapText="1"/>
      <protection locked="0"/>
    </xf>
    <xf numFmtId="0" fontId="4" fillId="2" borderId="0" xfId="1" applyFont="1" applyFill="1" applyAlignment="1">
      <alignment horizontal="center" vertical="center"/>
    </xf>
    <xf numFmtId="0" fontId="7" fillId="2" borderId="4" xfId="1" applyFont="1" applyFill="1" applyBorder="1" applyAlignment="1">
      <alignment horizontal="left" vertical="center" wrapText="1"/>
    </xf>
    <xf numFmtId="0" fontId="7" fillId="2" borderId="10"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5" fillId="2" borderId="17" xfId="1" applyFont="1" applyFill="1" applyBorder="1" applyAlignment="1">
      <alignment horizontal="center" vertical="center" wrapText="1"/>
    </xf>
    <xf numFmtId="0" fontId="5" fillId="2" borderId="18" xfId="1" applyFont="1" applyFill="1" applyBorder="1" applyAlignment="1">
      <alignment horizontal="center" vertical="center" wrapText="1"/>
    </xf>
    <xf numFmtId="0" fontId="5" fillId="2" borderId="19" xfId="1" applyFont="1" applyFill="1" applyBorder="1" applyAlignment="1">
      <alignment horizontal="center" vertical="center" wrapText="1"/>
    </xf>
    <xf numFmtId="0" fontId="3" fillId="2" borderId="1" xfId="1" applyFont="1" applyFill="1" applyBorder="1" applyAlignment="1">
      <alignment horizontal="center"/>
    </xf>
    <xf numFmtId="0" fontId="4" fillId="3" borderId="4" xfId="1" applyFont="1" applyFill="1" applyBorder="1" applyAlignment="1">
      <alignment horizontal="center" vertical="center" textRotation="90"/>
    </xf>
    <xf numFmtId="0" fontId="6" fillId="0" borderId="0" xfId="1" applyFont="1" applyBorder="1" applyAlignment="1">
      <alignment horizontal="justify" vertical="top" wrapText="1"/>
    </xf>
    <xf numFmtId="0" fontId="5" fillId="4" borderId="5" xfId="1" applyFont="1" applyFill="1" applyBorder="1" applyAlignment="1">
      <alignment horizontal="center" vertical="center" wrapText="1"/>
    </xf>
    <xf numFmtId="0" fontId="5" fillId="4" borderId="15" xfId="1" applyFont="1" applyFill="1" applyBorder="1" applyAlignment="1">
      <alignment horizontal="center" vertical="center" wrapText="1"/>
    </xf>
    <xf numFmtId="0" fontId="5" fillId="4" borderId="16" xfId="1" applyFont="1" applyFill="1" applyBorder="1" applyAlignment="1">
      <alignment horizontal="center" vertical="center" wrapText="1"/>
    </xf>
    <xf numFmtId="0" fontId="7" fillId="2" borderId="7" xfId="1" applyFont="1" applyFill="1" applyBorder="1" applyAlignment="1">
      <alignment horizontal="left" vertical="center" wrapText="1"/>
    </xf>
    <xf numFmtId="0" fontId="7" fillId="2" borderId="8" xfId="1" applyFont="1" applyFill="1" applyBorder="1" applyAlignment="1">
      <alignment horizontal="left" vertical="center" wrapText="1"/>
    </xf>
    <xf numFmtId="0" fontId="10" fillId="0" borderId="18" xfId="0" applyFont="1" applyBorder="1" applyAlignment="1" applyProtection="1">
      <alignment horizontal="center" vertical="center" wrapText="1"/>
      <protection locked="0"/>
    </xf>
    <xf numFmtId="0" fontId="10" fillId="0" borderId="65"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10" fillId="0" borderId="17" xfId="0" applyFont="1" applyBorder="1" applyAlignment="1" applyProtection="1">
      <alignment horizontal="center" vertical="center" wrapText="1"/>
      <protection locked="0"/>
    </xf>
    <xf numFmtId="0" fontId="10" fillId="0" borderId="84" xfId="0" applyFont="1" applyBorder="1" applyAlignment="1" applyProtection="1">
      <alignment horizontal="center" vertical="center" wrapText="1"/>
      <protection locked="0"/>
    </xf>
    <xf numFmtId="0" fontId="10" fillId="0" borderId="20" xfId="0" applyFont="1" applyBorder="1" applyAlignment="1" applyProtection="1">
      <alignment horizontal="center" vertical="center" wrapText="1"/>
      <protection locked="0"/>
    </xf>
    <xf numFmtId="0" fontId="10" fillId="0" borderId="51" xfId="0" applyFont="1" applyBorder="1" applyAlignment="1" applyProtection="1">
      <alignment horizontal="center" vertical="center" wrapText="1"/>
      <protection locked="0"/>
    </xf>
    <xf numFmtId="0" fontId="10" fillId="0" borderId="50"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1" fillId="0" borderId="51" xfId="0" applyFont="1" applyBorder="1" applyAlignment="1" applyProtection="1">
      <alignment horizontal="center" vertical="center" wrapText="1"/>
      <protection locked="0"/>
    </xf>
    <xf numFmtId="0" fontId="11" fillId="0" borderId="14" xfId="0" applyFont="1" applyBorder="1" applyAlignment="1" applyProtection="1">
      <alignment horizontal="center" vertical="center" wrapText="1"/>
      <protection locked="0"/>
    </xf>
    <xf numFmtId="15" fontId="11" fillId="0" borderId="50" xfId="1" applyNumberFormat="1" applyFont="1" applyFill="1" applyBorder="1" applyAlignment="1" applyProtection="1">
      <alignment horizontal="center" vertical="center" wrapText="1"/>
      <protection locked="0"/>
    </xf>
    <xf numFmtId="15" fontId="11" fillId="0" borderId="20" xfId="1" applyNumberFormat="1" applyFont="1" applyFill="1" applyBorder="1" applyAlignment="1" applyProtection="1">
      <alignment horizontal="center" vertical="center" wrapText="1"/>
      <protection locked="0"/>
    </xf>
    <xf numFmtId="0" fontId="10" fillId="0" borderId="51" xfId="0" applyFont="1" applyBorder="1" applyAlignment="1" applyProtection="1">
      <alignment horizontal="left" vertical="center" wrapText="1"/>
      <protection locked="0"/>
    </xf>
    <xf numFmtId="0" fontId="10" fillId="0" borderId="80" xfId="0" applyFont="1" applyBorder="1" applyAlignment="1" applyProtection="1">
      <alignment horizontal="left" vertical="center" wrapText="1"/>
      <protection locked="0"/>
    </xf>
    <xf numFmtId="0" fontId="10" fillId="0" borderId="51"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164" fontId="10" fillId="0" borderId="51" xfId="4" applyNumberFormat="1" applyFont="1" applyBorder="1" applyAlignment="1" applyProtection="1">
      <alignment horizontal="center" vertical="center"/>
    </xf>
    <xf numFmtId="164" fontId="10" fillId="0" borderId="14" xfId="4" applyNumberFormat="1" applyFont="1" applyBorder="1" applyAlignment="1" applyProtection="1">
      <alignment horizontal="center" vertical="center"/>
    </xf>
    <xf numFmtId="0" fontId="10" fillId="0" borderId="51" xfId="0" applyFont="1" applyBorder="1" applyAlignment="1" applyProtection="1">
      <alignment horizontal="center" vertical="center"/>
    </xf>
    <xf numFmtId="0" fontId="10" fillId="0" borderId="14" xfId="0" applyFont="1" applyBorder="1" applyAlignment="1" applyProtection="1">
      <alignment horizontal="center" vertical="center"/>
    </xf>
    <xf numFmtId="0" fontId="10" fillId="0" borderId="52" xfId="0" applyFont="1" applyBorder="1" applyAlignment="1" applyProtection="1">
      <alignment horizontal="center" vertical="center"/>
      <protection locked="0"/>
    </xf>
    <xf numFmtId="0" fontId="10" fillId="0" borderId="21" xfId="0" applyFont="1" applyBorder="1" applyAlignment="1" applyProtection="1">
      <alignment horizontal="center" vertical="center"/>
      <protection locked="0"/>
    </xf>
    <xf numFmtId="0" fontId="10" fillId="0" borderId="51"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14" xfId="0" applyFont="1" applyBorder="1" applyAlignment="1" applyProtection="1">
      <alignment horizontal="left" vertical="center" wrapText="1"/>
      <protection locked="0"/>
    </xf>
    <xf numFmtId="0" fontId="10" fillId="2" borderId="52" xfId="0" applyFont="1" applyFill="1" applyBorder="1" applyAlignment="1" applyProtection="1">
      <alignment horizontal="center" vertical="center"/>
      <protection locked="0"/>
    </xf>
    <xf numFmtId="0" fontId="10" fillId="2" borderId="21" xfId="0" applyFont="1" applyFill="1" applyBorder="1" applyAlignment="1" applyProtection="1">
      <alignment horizontal="center" vertical="center"/>
      <protection locked="0"/>
    </xf>
    <xf numFmtId="0" fontId="10" fillId="0" borderId="66" xfId="0" applyFont="1" applyBorder="1" applyAlignment="1">
      <alignment horizontal="left" vertical="center"/>
    </xf>
    <xf numFmtId="0" fontId="6" fillId="0" borderId="67" xfId="0" applyFont="1" applyBorder="1"/>
    <xf numFmtId="0" fontId="10" fillId="0" borderId="77" xfId="0" applyFont="1" applyBorder="1" applyAlignment="1" applyProtection="1">
      <alignment horizontal="center" vertical="center"/>
      <protection locked="0"/>
    </xf>
    <xf numFmtId="0" fontId="10" fillId="0" borderId="78" xfId="0" applyFont="1" applyBorder="1" applyAlignment="1" applyProtection="1">
      <alignment horizontal="center" vertical="center"/>
      <protection locked="0"/>
    </xf>
    <xf numFmtId="164" fontId="10" fillId="0" borderId="4" xfId="4" applyNumberFormat="1" applyFont="1" applyBorder="1" applyAlignment="1" applyProtection="1">
      <alignment horizontal="center" vertical="center"/>
    </xf>
    <xf numFmtId="0" fontId="10" fillId="0" borderId="97" xfId="0" applyFont="1" applyBorder="1" applyAlignment="1" applyProtection="1">
      <alignment horizontal="center" vertical="center"/>
    </xf>
    <xf numFmtId="0" fontId="10" fillId="0" borderId="76" xfId="0" applyFont="1" applyBorder="1" applyAlignment="1" applyProtection="1">
      <alignment horizontal="center" vertical="center"/>
    </xf>
    <xf numFmtId="0" fontId="10" fillId="0" borderId="89" xfId="0" applyFont="1" applyBorder="1" applyAlignment="1" applyProtection="1">
      <alignment horizontal="center" vertical="center"/>
      <protection locked="0"/>
    </xf>
    <xf numFmtId="0" fontId="10" fillId="0" borderId="88" xfId="0" applyFont="1" applyBorder="1" applyAlignment="1" applyProtection="1">
      <alignment horizontal="center" vertical="center"/>
      <protection locked="0"/>
    </xf>
    <xf numFmtId="0" fontId="10" fillId="0" borderId="65" xfId="0" applyFont="1" applyBorder="1" applyAlignment="1" applyProtection="1">
      <alignment horizontal="center" vertical="center"/>
      <protection locked="0"/>
    </xf>
    <xf numFmtId="164" fontId="10" fillId="0" borderId="65" xfId="4" applyNumberFormat="1" applyFont="1" applyBorder="1" applyAlignment="1" applyProtection="1">
      <alignment horizontal="center" vertical="center"/>
    </xf>
    <xf numFmtId="0" fontId="10" fillId="0" borderId="65" xfId="0" applyFont="1" applyBorder="1" applyAlignment="1" applyProtection="1">
      <alignment horizontal="center" vertical="center"/>
    </xf>
    <xf numFmtId="0" fontId="10" fillId="0" borderId="90" xfId="0" applyFont="1" applyBorder="1" applyAlignment="1" applyProtection="1">
      <alignment horizontal="center" vertical="center"/>
      <protection locked="0"/>
    </xf>
    <xf numFmtId="0" fontId="10" fillId="23" borderId="69" xfId="0" applyFont="1" applyFill="1" applyBorder="1" applyAlignment="1">
      <alignment horizontal="center" vertical="center" wrapText="1"/>
    </xf>
    <xf numFmtId="0" fontId="11" fillId="0" borderId="67" xfId="0" applyFont="1" applyBorder="1" applyAlignment="1">
      <alignment horizontal="center"/>
    </xf>
    <xf numFmtId="0" fontId="10" fillId="23" borderId="69" xfId="0" applyFont="1" applyFill="1" applyBorder="1" applyAlignment="1">
      <alignment horizontal="left" vertical="center" wrapText="1"/>
    </xf>
    <xf numFmtId="0" fontId="11" fillId="0" borderId="67" xfId="0" applyFont="1" applyBorder="1"/>
    <xf numFmtId="165" fontId="10" fillId="23" borderId="69" xfId="0" applyNumberFormat="1" applyFont="1" applyFill="1" applyBorder="1" applyAlignment="1">
      <alignment horizontal="center" vertical="center" wrapText="1"/>
    </xf>
    <xf numFmtId="0" fontId="10" fillId="23" borderId="70" xfId="0" applyFont="1" applyFill="1" applyBorder="1" applyAlignment="1">
      <alignment horizontal="left" vertical="center" wrapText="1"/>
    </xf>
    <xf numFmtId="0" fontId="11" fillId="0" borderId="68" xfId="0" applyFont="1" applyBorder="1"/>
    <xf numFmtId="0" fontId="10" fillId="2" borderId="51" xfId="0" applyFont="1" applyFill="1" applyBorder="1" applyAlignment="1" applyProtection="1">
      <alignment horizontal="center" vertical="center"/>
      <protection locked="0"/>
    </xf>
    <xf numFmtId="0" fontId="10" fillId="2" borderId="14" xfId="0" applyFont="1" applyFill="1" applyBorder="1" applyAlignment="1" applyProtection="1">
      <alignment horizontal="center" vertical="center"/>
      <protection locked="0"/>
    </xf>
    <xf numFmtId="0" fontId="13" fillId="2" borderId="4" xfId="0" applyFont="1" applyFill="1" applyBorder="1" applyAlignment="1">
      <alignment horizontal="center" vertical="center" wrapText="1"/>
    </xf>
    <xf numFmtId="0" fontId="11" fillId="0" borderId="75" xfId="0" applyFont="1" applyBorder="1" applyAlignment="1">
      <alignment horizontal="center" vertical="center" wrapText="1"/>
    </xf>
    <xf numFmtId="0" fontId="11" fillId="0" borderId="21" xfId="0" applyFont="1" applyBorder="1" applyAlignment="1">
      <alignment horizontal="center" vertical="center" wrapText="1"/>
    </xf>
    <xf numFmtId="0" fontId="10" fillId="23" borderId="91" xfId="0" applyFont="1" applyFill="1" applyBorder="1" applyAlignment="1">
      <alignment horizontal="left" vertical="center" wrapText="1"/>
    </xf>
    <xf numFmtId="0" fontId="11" fillId="0" borderId="83" xfId="0" applyFont="1" applyBorder="1"/>
    <xf numFmtId="0" fontId="14" fillId="0" borderId="4" xfId="0" applyFont="1" applyBorder="1" applyAlignment="1">
      <alignment horizontal="center" vertical="center" wrapText="1"/>
    </xf>
    <xf numFmtId="0" fontId="11" fillId="22" borderId="86" xfId="0" applyFont="1" applyFill="1" applyBorder="1" applyAlignment="1">
      <alignment horizontal="center" vertical="center" wrapText="1"/>
    </xf>
    <xf numFmtId="0" fontId="11" fillId="22" borderId="76" xfId="0" applyFont="1" applyFill="1" applyBorder="1" applyAlignment="1">
      <alignment horizontal="center" vertical="center" wrapText="1"/>
    </xf>
    <xf numFmtId="0" fontId="14" fillId="22" borderId="4" xfId="0" applyFont="1" applyFill="1" applyBorder="1" applyAlignment="1">
      <alignment horizontal="center" vertical="center" wrapText="1"/>
    </xf>
    <xf numFmtId="0" fontId="11" fillId="22" borderId="4" xfId="0" applyFont="1" applyFill="1" applyBorder="1" applyAlignment="1">
      <alignment horizontal="center" vertical="center" wrapText="1"/>
    </xf>
    <xf numFmtId="0" fontId="11" fillId="22" borderId="66" xfId="0" applyFont="1" applyFill="1" applyBorder="1" applyAlignment="1">
      <alignment horizontal="left" vertical="center" wrapText="1"/>
    </xf>
    <xf numFmtId="0" fontId="11" fillId="22" borderId="87" xfId="0" applyFont="1" applyFill="1" applyBorder="1" applyAlignment="1">
      <alignment horizontal="left" vertical="center" wrapText="1"/>
    </xf>
    <xf numFmtId="0" fontId="11" fillId="22" borderId="71" xfId="0" applyFont="1" applyFill="1" applyBorder="1" applyAlignment="1">
      <alignment horizontal="left" vertical="center" wrapText="1"/>
    </xf>
    <xf numFmtId="0" fontId="11" fillId="22" borderId="88" xfId="0" applyFont="1" applyFill="1" applyBorder="1" applyAlignment="1">
      <alignment horizontal="left" vertical="center" wrapText="1"/>
    </xf>
    <xf numFmtId="0" fontId="11" fillId="0" borderId="82" xfId="0" applyFont="1" applyBorder="1" applyAlignment="1">
      <alignment horizontal="center" vertical="center" wrapText="1"/>
    </xf>
    <xf numFmtId="0" fontId="11" fillId="0" borderId="83" xfId="0" applyFont="1" applyBorder="1" applyAlignment="1">
      <alignment horizontal="center" vertical="center" wrapText="1"/>
    </xf>
    <xf numFmtId="0" fontId="11" fillId="0" borderId="66" xfId="0" applyFont="1" applyBorder="1" applyAlignment="1">
      <alignment horizontal="center" vertical="center" wrapText="1"/>
    </xf>
    <xf numFmtId="0" fontId="11" fillId="0" borderId="67" xfId="0" applyFont="1" applyBorder="1" applyAlignment="1">
      <alignment horizontal="center" vertical="center" wrapText="1"/>
    </xf>
    <xf numFmtId="0" fontId="11" fillId="0" borderId="71" xfId="0" applyFont="1" applyBorder="1" applyAlignment="1">
      <alignment horizontal="center" vertical="center" wrapText="1"/>
    </xf>
    <xf numFmtId="0" fontId="11" fillId="0" borderId="72" xfId="0" applyFont="1" applyBorder="1" applyAlignment="1">
      <alignment horizontal="center" vertical="center" wrapText="1"/>
    </xf>
    <xf numFmtId="0" fontId="13" fillId="0" borderId="73" xfId="0" applyFont="1" applyBorder="1" applyAlignment="1">
      <alignment horizontal="center" vertical="center" wrapText="1"/>
    </xf>
    <xf numFmtId="0" fontId="13" fillId="0" borderId="74" xfId="0" applyFont="1" applyBorder="1" applyAlignment="1">
      <alignment horizontal="center" vertical="center" wrapText="1"/>
    </xf>
    <xf numFmtId="15" fontId="11" fillId="0" borderId="84" xfId="1" applyNumberFormat="1" applyFont="1" applyFill="1" applyBorder="1" applyAlignment="1" applyProtection="1">
      <alignment horizontal="center" vertical="center" wrapText="1"/>
      <protection locked="0"/>
    </xf>
    <xf numFmtId="0" fontId="10" fillId="0" borderId="65" xfId="0" applyFont="1" applyBorder="1" applyAlignment="1" applyProtection="1">
      <alignment horizontal="left" vertical="center" wrapText="1"/>
      <protection locked="0"/>
    </xf>
    <xf numFmtId="0" fontId="11" fillId="0" borderId="65" xfId="0" applyFont="1" applyBorder="1" applyAlignment="1" applyProtection="1">
      <alignment horizontal="center" vertical="center" wrapText="1"/>
      <protection locked="0"/>
    </xf>
    <xf numFmtId="0" fontId="10" fillId="0" borderId="54" xfId="0" applyFont="1" applyBorder="1" applyAlignment="1" applyProtection="1">
      <alignment horizontal="center" vertical="center" wrapText="1"/>
      <protection locked="0"/>
    </xf>
    <xf numFmtId="0" fontId="10" fillId="0" borderId="57" xfId="0" applyFont="1" applyBorder="1" applyAlignment="1" applyProtection="1">
      <alignment horizontal="center" vertical="center" wrapText="1"/>
      <protection locked="0"/>
    </xf>
    <xf numFmtId="0" fontId="10" fillId="2" borderId="79"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left" vertical="center" wrapText="1"/>
      <protection locked="0"/>
    </xf>
    <xf numFmtId="14" fontId="10" fillId="0" borderId="51" xfId="0" applyNumberFormat="1" applyFont="1" applyBorder="1" applyAlignment="1" applyProtection="1">
      <alignment horizontal="center" vertical="center" wrapText="1"/>
      <protection locked="0"/>
    </xf>
    <xf numFmtId="14" fontId="10" fillId="0" borderId="14" xfId="0" applyNumberFormat="1" applyFont="1" applyBorder="1" applyAlignment="1" applyProtection="1">
      <alignment horizontal="center" vertical="center" wrapText="1"/>
      <protection locked="0"/>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53" xfId="0" applyFont="1" applyBorder="1" applyAlignment="1" applyProtection="1">
      <alignment horizontal="center" vertical="center" wrapText="1"/>
      <protection locked="0"/>
    </xf>
    <xf numFmtId="0" fontId="10" fillId="0" borderId="56" xfId="0" applyFont="1" applyBorder="1" applyAlignment="1" applyProtection="1">
      <alignment horizontal="center" vertical="center" wrapText="1"/>
      <protection locked="0"/>
    </xf>
    <xf numFmtId="0" fontId="10" fillId="0" borderId="51"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52"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50"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57" xfId="0" applyFont="1" applyBorder="1" applyAlignment="1">
      <alignment horizontal="center" vertical="center" wrapText="1"/>
    </xf>
    <xf numFmtId="0" fontId="13" fillId="0" borderId="4" xfId="0" applyFont="1" applyBorder="1" applyAlignment="1">
      <alignment horizontal="center" vertical="center" wrapText="1"/>
    </xf>
    <xf numFmtId="0" fontId="10" fillId="0" borderId="4" xfId="0" applyFont="1" applyBorder="1" applyAlignment="1" applyProtection="1">
      <alignment horizontal="left" vertical="center" wrapText="1"/>
      <protection locked="0"/>
    </xf>
    <xf numFmtId="14" fontId="10" fillId="0" borderId="4" xfId="0" applyNumberFormat="1" applyFont="1" applyBorder="1" applyAlignment="1" applyProtection="1">
      <alignment horizontal="center" vertical="center" wrapText="1"/>
      <protection locked="0"/>
    </xf>
    <xf numFmtId="0" fontId="10" fillId="0" borderId="5" xfId="0" applyFont="1" applyBorder="1" applyAlignment="1" applyProtection="1">
      <alignment horizontal="left" vertical="center" wrapText="1"/>
      <protection locked="0"/>
    </xf>
    <xf numFmtId="0" fontId="10" fillId="0" borderId="4" xfId="0" applyFont="1" applyBorder="1" applyAlignment="1">
      <alignment horizontal="center" vertical="center" wrapText="1"/>
    </xf>
    <xf numFmtId="0" fontId="10" fillId="0" borderId="4" xfId="0" applyFont="1" applyBorder="1" applyAlignment="1">
      <alignment horizontal="left" vertical="center" wrapText="1"/>
    </xf>
    <xf numFmtId="0" fontId="10" fillId="0" borderId="53" xfId="0" applyFont="1" applyBorder="1" applyAlignment="1" applyProtection="1">
      <alignment horizontal="left" vertical="center" wrapText="1"/>
      <protection locked="0"/>
    </xf>
    <xf numFmtId="0" fontId="10" fillId="0" borderId="56" xfId="0" applyFont="1" applyBorder="1" applyAlignment="1">
      <alignment horizontal="left" vertical="center" wrapText="1"/>
    </xf>
    <xf numFmtId="0" fontId="10" fillId="0" borderId="14" xfId="0" applyFont="1" applyBorder="1" applyAlignment="1">
      <alignment horizontal="left" vertical="center" wrapText="1"/>
    </xf>
    <xf numFmtId="0" fontId="10" fillId="0" borderId="52" xfId="0" applyFont="1" applyBorder="1" applyAlignment="1" applyProtection="1">
      <alignment horizontal="left" vertical="center" wrapText="1"/>
      <protection locked="0"/>
    </xf>
    <xf numFmtId="0" fontId="10" fillId="0" borderId="21" xfId="0" applyFont="1" applyBorder="1" applyAlignment="1">
      <alignment horizontal="left" vertical="center" wrapText="1"/>
    </xf>
    <xf numFmtId="0" fontId="10" fillId="0" borderId="56" xfId="0" applyFont="1" applyBorder="1" applyAlignment="1">
      <alignment horizontal="center" vertical="center" wrapText="1"/>
    </xf>
    <xf numFmtId="0" fontId="13" fillId="0" borderId="55" xfId="0" applyFont="1" applyBorder="1" applyAlignment="1">
      <alignment horizontal="center" vertical="center" wrapText="1"/>
    </xf>
    <xf numFmtId="0" fontId="10" fillId="0" borderId="58" xfId="0" applyFont="1" applyBorder="1" applyAlignment="1">
      <alignment horizontal="center" vertical="center" wrapText="1"/>
    </xf>
    <xf numFmtId="0" fontId="20" fillId="20" borderId="24" xfId="0" applyFont="1" applyFill="1" applyBorder="1" applyAlignment="1">
      <alignment horizontal="center" vertical="center"/>
    </xf>
    <xf numFmtId="0" fontId="20" fillId="20" borderId="30" xfId="0" applyFont="1" applyFill="1" applyBorder="1" applyAlignment="1">
      <alignment horizontal="center" vertical="center"/>
    </xf>
    <xf numFmtId="0" fontId="20" fillId="20" borderId="25" xfId="0" applyFont="1" applyFill="1" applyBorder="1" applyAlignment="1">
      <alignment horizontal="center" vertical="center"/>
    </xf>
    <xf numFmtId="14" fontId="12" fillId="21" borderId="20" xfId="0" applyNumberFormat="1" applyFont="1" applyFill="1" applyBorder="1" applyAlignment="1">
      <alignment horizontal="center" vertical="center" wrapText="1"/>
    </xf>
    <xf numFmtId="14" fontId="12" fillId="21" borderId="11" xfId="0" applyNumberFormat="1" applyFont="1" applyFill="1" applyBorder="1" applyAlignment="1">
      <alignment horizontal="center" vertical="center" wrapText="1"/>
    </xf>
    <xf numFmtId="164" fontId="12" fillId="21" borderId="14" xfId="4" applyNumberFormat="1" applyFont="1" applyFill="1" applyBorder="1" applyAlignment="1">
      <alignment horizontal="center" vertical="center" wrapText="1"/>
    </xf>
    <xf numFmtId="164" fontId="12" fillId="21" borderId="12" xfId="4" applyNumberFormat="1" applyFont="1" applyFill="1" applyBorder="1" applyAlignment="1">
      <alignment horizontal="center" vertical="center" wrapText="1"/>
    </xf>
    <xf numFmtId="0" fontId="12" fillId="21" borderId="14" xfId="0" applyFont="1" applyFill="1" applyBorder="1" applyAlignment="1">
      <alignment horizontal="center" vertical="center" wrapText="1"/>
    </xf>
    <xf numFmtId="0" fontId="12" fillId="21" borderId="12" xfId="0" applyFont="1" applyFill="1" applyBorder="1" applyAlignment="1">
      <alignment horizontal="center" vertical="center" wrapText="1"/>
    </xf>
    <xf numFmtId="14" fontId="12" fillId="21" borderId="14" xfId="0" applyNumberFormat="1" applyFont="1" applyFill="1" applyBorder="1" applyAlignment="1">
      <alignment horizontal="center" vertical="center" wrapText="1"/>
    </xf>
    <xf numFmtId="14" fontId="12" fillId="21" borderId="12" xfId="0" applyNumberFormat="1" applyFont="1" applyFill="1" applyBorder="1" applyAlignment="1">
      <alignment horizontal="center" vertical="center" wrapText="1"/>
    </xf>
    <xf numFmtId="164" fontId="12" fillId="21" borderId="21" xfId="4" applyNumberFormat="1" applyFont="1" applyFill="1" applyBorder="1" applyAlignment="1">
      <alignment horizontal="center" vertical="center" wrapText="1"/>
    </xf>
    <xf numFmtId="164" fontId="12" fillId="21" borderId="13" xfId="4" applyNumberFormat="1" applyFont="1" applyFill="1" applyBorder="1" applyAlignment="1">
      <alignment horizontal="center" vertical="center" wrapText="1"/>
    </xf>
    <xf numFmtId="0" fontId="10" fillId="0" borderId="45" xfId="0" applyFont="1" applyBorder="1" applyAlignment="1" applyProtection="1">
      <alignment horizontal="center" vertical="center"/>
      <protection locked="0"/>
    </xf>
    <xf numFmtId="0" fontId="10" fillId="0" borderId="46" xfId="0" applyFont="1" applyBorder="1" applyAlignment="1" applyProtection="1">
      <alignment horizontal="center" vertical="center"/>
      <protection locked="0"/>
    </xf>
    <xf numFmtId="0" fontId="10" fillId="0" borderId="47" xfId="0" applyFont="1" applyBorder="1" applyAlignment="1" applyProtection="1">
      <alignment horizontal="center" vertical="center"/>
      <protection locked="0"/>
    </xf>
    <xf numFmtId="0" fontId="12" fillId="0" borderId="29" xfId="0" applyFont="1" applyBorder="1" applyAlignment="1" applyProtection="1">
      <alignment horizontal="center" vertical="center"/>
      <protection locked="0"/>
    </xf>
    <xf numFmtId="0" fontId="12" fillId="0" borderId="0" xfId="0" applyFont="1" applyBorder="1" applyAlignment="1" applyProtection="1">
      <alignment horizontal="center" vertical="center"/>
      <protection locked="0"/>
    </xf>
    <xf numFmtId="0" fontId="12" fillId="0" borderId="26" xfId="0" applyFont="1" applyBorder="1" applyAlignment="1" applyProtection="1">
      <alignment horizontal="center" vertical="center"/>
      <protection locked="0"/>
    </xf>
    <xf numFmtId="0" fontId="10" fillId="2" borderId="10" xfId="0" applyFont="1" applyFill="1" applyBorder="1" applyAlignment="1">
      <alignment horizontal="center" vertical="center" wrapText="1"/>
    </xf>
    <xf numFmtId="0" fontId="12" fillId="17" borderId="18" xfId="0" applyFont="1" applyFill="1" applyBorder="1" applyAlignment="1" applyProtection="1">
      <alignment horizontal="center" vertical="center" wrapText="1"/>
      <protection locked="0"/>
    </xf>
    <xf numFmtId="0" fontId="12" fillId="17" borderId="32" xfId="0" applyFont="1" applyFill="1" applyBorder="1" applyAlignment="1" applyProtection="1">
      <alignment horizontal="center" vertical="center" wrapText="1"/>
      <protection locked="0"/>
    </xf>
    <xf numFmtId="0" fontId="12" fillId="17" borderId="36" xfId="0" applyFont="1" applyFill="1" applyBorder="1" applyAlignment="1" applyProtection="1">
      <alignment horizontal="center" vertical="center" wrapText="1"/>
      <protection locked="0"/>
    </xf>
    <xf numFmtId="0" fontId="12" fillId="17" borderId="37" xfId="0" applyFont="1" applyFill="1" applyBorder="1" applyAlignment="1" applyProtection="1">
      <alignment horizontal="center" vertical="center" wrapText="1"/>
      <protection locked="0"/>
    </xf>
    <xf numFmtId="0" fontId="11" fillId="0" borderId="4" xfId="0" applyFont="1" applyBorder="1" applyAlignment="1">
      <alignment horizontal="center" vertical="center" wrapText="1"/>
    </xf>
    <xf numFmtId="0" fontId="11" fillId="0" borderId="4" xfId="0" applyFont="1" applyBorder="1" applyAlignment="1" applyProtection="1">
      <alignment horizontal="center" vertical="center" wrapText="1"/>
      <protection locked="0"/>
    </xf>
    <xf numFmtId="14" fontId="11" fillId="0" borderId="4" xfId="0" applyNumberFormat="1" applyFont="1" applyBorder="1" applyAlignment="1" applyProtection="1">
      <alignment horizontal="center" vertical="center" wrapText="1"/>
      <protection locked="0"/>
    </xf>
    <xf numFmtId="14" fontId="11" fillId="0" borderId="4" xfId="0" applyNumberFormat="1" applyFont="1" applyBorder="1" applyAlignment="1">
      <alignment horizontal="center" vertical="center" wrapText="1"/>
    </xf>
    <xf numFmtId="0" fontId="11" fillId="0" borderId="10" xfId="0" applyFont="1" applyBorder="1" applyAlignment="1">
      <alignment horizontal="center" vertical="center" wrapText="1"/>
    </xf>
    <xf numFmtId="0" fontId="10" fillId="2" borderId="4" xfId="0" applyFont="1" applyFill="1" applyBorder="1" applyAlignment="1">
      <alignment horizontal="center" vertical="center" wrapText="1"/>
    </xf>
    <xf numFmtId="0" fontId="10" fillId="2" borderId="4" xfId="0" applyFont="1" applyFill="1" applyBorder="1" applyAlignment="1" applyProtection="1">
      <alignment horizontal="center" vertical="center" wrapText="1"/>
      <protection locked="0"/>
    </xf>
    <xf numFmtId="0" fontId="10" fillId="2" borderId="5" xfId="0" applyFont="1" applyFill="1" applyBorder="1" applyAlignment="1">
      <alignment horizontal="center" vertical="center" wrapText="1"/>
    </xf>
    <xf numFmtId="0" fontId="11" fillId="0" borderId="5" xfId="0" applyFont="1" applyBorder="1" applyAlignment="1">
      <alignment horizontal="center" vertical="center" wrapText="1"/>
    </xf>
    <xf numFmtId="0" fontId="11" fillId="2" borderId="4"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justify" vertical="center" wrapText="1"/>
      <protection locked="0"/>
    </xf>
    <xf numFmtId="0" fontId="10" fillId="2" borderId="16" xfId="0" applyFont="1" applyFill="1" applyBorder="1" applyAlignment="1" applyProtection="1">
      <alignment horizontal="justify" vertical="center" wrapText="1"/>
      <protection locked="0"/>
    </xf>
    <xf numFmtId="0" fontId="11" fillId="2" borderId="10" xfId="0" applyFont="1" applyFill="1" applyBorder="1" applyAlignment="1" applyProtection="1">
      <alignment horizontal="justify" vertical="center" wrapText="1"/>
      <protection locked="0"/>
    </xf>
    <xf numFmtId="0" fontId="11" fillId="2" borderId="16" xfId="0" applyFont="1" applyFill="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1" fillId="0" borderId="4" xfId="0" applyFont="1" applyBorder="1" applyAlignment="1" applyProtection="1">
      <alignment horizontal="justify" vertical="center" wrapText="1"/>
      <protection locked="0"/>
    </xf>
    <xf numFmtId="0" fontId="11" fillId="0" borderId="10" xfId="0" applyFont="1" applyBorder="1" applyAlignment="1" applyProtection="1">
      <alignment horizontal="justify" vertical="center" wrapText="1"/>
      <protection locked="0"/>
    </xf>
    <xf numFmtId="0" fontId="11" fillId="0" borderId="16" xfId="0" applyFont="1" applyBorder="1" applyAlignment="1" applyProtection="1">
      <alignment horizontal="center" vertical="center" wrapText="1"/>
      <protection locked="0"/>
    </xf>
    <xf numFmtId="0" fontId="10" fillId="0" borderId="5"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6" xfId="0" applyFont="1" applyBorder="1" applyAlignment="1" applyProtection="1">
      <alignment horizontal="left" vertical="center" wrapText="1"/>
      <protection locked="0"/>
    </xf>
    <xf numFmtId="0" fontId="13" fillId="0" borderId="4" xfId="0" applyFont="1" applyBorder="1" applyAlignment="1">
      <alignment horizontal="justify" vertical="center" wrapText="1"/>
    </xf>
    <xf numFmtId="1" fontId="10" fillId="0" borderId="4" xfId="0" applyNumberFormat="1" applyFont="1" applyBorder="1" applyAlignment="1">
      <alignment horizontal="center" vertical="center" wrapText="1"/>
    </xf>
    <xf numFmtId="0" fontId="10" fillId="0" borderId="10" xfId="0" applyFont="1" applyBorder="1" applyAlignment="1" applyProtection="1">
      <alignment horizontal="left" vertical="center" wrapText="1"/>
      <protection locked="0"/>
    </xf>
    <xf numFmtId="0" fontId="10" fillId="0" borderId="16" xfId="0" applyFont="1" applyBorder="1" applyAlignment="1" applyProtection="1">
      <alignment horizontal="center" vertical="center" wrapText="1"/>
      <protection locked="0"/>
    </xf>
    <xf numFmtId="0" fontId="10" fillId="0" borderId="5" xfId="0" applyFont="1" applyBorder="1" applyAlignment="1">
      <alignment horizontal="left" vertical="center" wrapText="1"/>
    </xf>
    <xf numFmtId="0" fontId="11" fillId="0" borderId="16" xfId="0" applyFont="1" applyBorder="1" applyAlignment="1">
      <alignment horizontal="left" vertical="center" wrapText="1"/>
    </xf>
    <xf numFmtId="0" fontId="11" fillId="0" borderId="4" xfId="0" applyFont="1" applyBorder="1" applyAlignment="1">
      <alignment horizontal="left" vertical="center" wrapText="1"/>
    </xf>
    <xf numFmtId="0" fontId="11" fillId="0" borderId="4" xfId="0" applyFont="1" applyBorder="1" applyAlignment="1">
      <alignment horizontal="left" vertical="center"/>
    </xf>
    <xf numFmtId="0" fontId="11" fillId="0" borderId="10" xfId="0" applyFont="1" applyBorder="1" applyAlignment="1">
      <alignment horizontal="left" vertical="center" wrapText="1"/>
    </xf>
    <xf numFmtId="0" fontId="11" fillId="0" borderId="10" xfId="0" applyFont="1" applyBorder="1" applyAlignment="1">
      <alignment horizontal="left" vertical="center"/>
    </xf>
    <xf numFmtId="0" fontId="10" fillId="0" borderId="5" xfId="0" applyFont="1" applyBorder="1" applyAlignment="1" applyProtection="1">
      <alignment horizontal="center" vertical="center" wrapText="1"/>
      <protection locked="0"/>
    </xf>
    <xf numFmtId="0" fontId="11" fillId="0" borderId="4" xfId="0" applyFont="1" applyBorder="1" applyAlignment="1">
      <alignment horizontal="center" vertical="center"/>
    </xf>
    <xf numFmtId="1" fontId="10" fillId="0" borderId="4" xfId="5" applyNumberFormat="1" applyFont="1" applyBorder="1" applyAlignment="1" applyProtection="1">
      <alignment horizontal="center" vertical="center" wrapText="1"/>
    </xf>
    <xf numFmtId="0" fontId="11" fillId="0" borderId="16" xfId="0" applyFont="1" applyBorder="1" applyAlignment="1">
      <alignment horizontal="center" vertical="center" wrapText="1"/>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1" fillId="0" borderId="16"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1" fillId="0" borderId="5" xfId="0" applyFont="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9" fontId="10" fillId="0" borderId="14" xfId="4" applyFont="1" applyBorder="1" applyAlignment="1" applyProtection="1">
      <alignment horizontal="center" vertical="center" wrapText="1"/>
    </xf>
    <xf numFmtId="9" fontId="10" fillId="0" borderId="4" xfId="4" applyFont="1" applyBorder="1" applyAlignment="1" applyProtection="1">
      <alignment horizontal="center" vertical="center" wrapText="1"/>
    </xf>
    <xf numFmtId="0" fontId="13" fillId="0" borderId="14" xfId="0" applyFont="1" applyFill="1" applyBorder="1" applyAlignment="1" applyProtection="1">
      <alignment horizontal="center" vertical="center" wrapText="1"/>
    </xf>
    <xf numFmtId="0" fontId="13" fillId="0" borderId="4" xfId="0" applyFont="1" applyFill="1" applyBorder="1" applyAlignment="1" applyProtection="1">
      <alignment horizontal="center" vertical="center" wrapText="1"/>
    </xf>
    <xf numFmtId="0" fontId="12" fillId="11" borderId="22" xfId="0" applyFont="1" applyFill="1" applyBorder="1" applyAlignment="1" applyProtection="1">
      <alignment horizontal="center" vertical="center" wrapText="1"/>
      <protection locked="0"/>
    </xf>
    <xf numFmtId="0" fontId="12" fillId="11" borderId="23" xfId="0" applyFont="1" applyFill="1" applyBorder="1" applyAlignment="1" applyProtection="1">
      <alignment horizontal="center" vertical="center" wrapText="1"/>
      <protection locked="0"/>
    </xf>
    <xf numFmtId="0" fontId="12" fillId="11" borderId="18" xfId="0" applyFont="1" applyFill="1" applyBorder="1" applyAlignment="1" applyProtection="1">
      <alignment horizontal="center" vertical="center" wrapText="1"/>
      <protection locked="0"/>
    </xf>
    <xf numFmtId="0" fontId="12" fillId="11" borderId="32" xfId="0" applyFont="1" applyFill="1" applyBorder="1" applyAlignment="1" applyProtection="1">
      <alignment horizontal="center" vertical="center" wrapText="1"/>
      <protection locked="0"/>
    </xf>
    <xf numFmtId="0" fontId="12" fillId="11" borderId="18" xfId="0" applyFont="1" applyFill="1" applyBorder="1" applyAlignment="1" applyProtection="1">
      <alignment horizontal="center" vertical="center" textRotation="90" wrapText="1"/>
      <protection locked="0"/>
    </xf>
    <xf numFmtId="0" fontId="12" fillId="11" borderId="32" xfId="0" applyFont="1" applyFill="1" applyBorder="1" applyAlignment="1" applyProtection="1">
      <alignment horizontal="center" vertical="center" textRotation="90" wrapText="1"/>
      <protection locked="0"/>
    </xf>
    <xf numFmtId="0" fontId="10" fillId="0" borderId="6" xfId="0" applyFont="1" applyBorder="1" applyAlignment="1" applyProtection="1">
      <alignment horizontal="center" vertical="center"/>
    </xf>
    <xf numFmtId="0" fontId="10" fillId="0" borderId="9" xfId="0" applyFont="1" applyBorder="1" applyAlignment="1" applyProtection="1">
      <alignment horizontal="center" vertical="center"/>
    </xf>
    <xf numFmtId="0" fontId="10" fillId="0" borderId="11" xfId="0" applyFont="1" applyBorder="1" applyAlignment="1" applyProtection="1">
      <alignment horizontal="center" vertical="center"/>
    </xf>
    <xf numFmtId="0" fontId="12" fillId="10" borderId="6" xfId="0" applyFont="1" applyFill="1" applyBorder="1" applyAlignment="1" applyProtection="1">
      <alignment horizontal="center" vertical="center" wrapText="1"/>
      <protection locked="0"/>
    </xf>
    <xf numFmtId="0" fontId="12" fillId="10" borderId="7" xfId="0" applyFont="1" applyFill="1" applyBorder="1" applyAlignment="1" applyProtection="1">
      <alignment horizontal="center" vertical="center"/>
      <protection locked="0"/>
    </xf>
    <xf numFmtId="0" fontId="12" fillId="10" borderId="18" xfId="0" applyFont="1" applyFill="1" applyBorder="1" applyAlignment="1" applyProtection="1">
      <alignment horizontal="center" vertical="center" wrapText="1"/>
      <protection locked="0"/>
    </xf>
    <xf numFmtId="0" fontId="12" fillId="10" borderId="32" xfId="0" applyFont="1" applyFill="1" applyBorder="1" applyAlignment="1" applyProtection="1">
      <alignment horizontal="center" vertical="center"/>
      <protection locked="0"/>
    </xf>
    <xf numFmtId="0" fontId="12" fillId="10" borderId="19" xfId="0" applyFont="1" applyFill="1" applyBorder="1" applyAlignment="1" applyProtection="1">
      <alignment horizontal="center" vertical="center" wrapText="1"/>
      <protection locked="0"/>
    </xf>
    <xf numFmtId="0" fontId="12" fillId="10" borderId="33" xfId="0" applyFont="1" applyFill="1" applyBorder="1" applyAlignment="1" applyProtection="1">
      <alignment horizontal="center" vertical="center" wrapText="1"/>
      <protection locked="0"/>
    </xf>
    <xf numFmtId="0" fontId="12" fillId="10" borderId="18" xfId="0" applyFont="1" applyFill="1" applyBorder="1" applyAlignment="1" applyProtection="1">
      <alignment horizontal="center" vertical="center"/>
      <protection locked="0"/>
    </xf>
    <xf numFmtId="0" fontId="19" fillId="9" borderId="42" xfId="0" applyFont="1" applyFill="1" applyBorder="1" applyAlignment="1" applyProtection="1">
      <alignment horizontal="center" vertical="center"/>
      <protection locked="0"/>
    </xf>
    <xf numFmtId="0" fontId="19" fillId="9" borderId="43" xfId="0" applyFont="1" applyFill="1" applyBorder="1" applyAlignment="1" applyProtection="1">
      <alignment horizontal="center" vertical="center"/>
      <protection locked="0"/>
    </xf>
    <xf numFmtId="0" fontId="19" fillId="9" borderId="44" xfId="0" applyFont="1" applyFill="1" applyBorder="1" applyAlignment="1" applyProtection="1">
      <alignment horizontal="center" vertical="center"/>
      <protection locked="0"/>
    </xf>
    <xf numFmtId="0" fontId="12" fillId="10" borderId="32" xfId="0" applyFont="1" applyFill="1" applyBorder="1" applyAlignment="1" applyProtection="1">
      <alignment horizontal="center" vertical="center" wrapText="1"/>
      <protection locked="0"/>
    </xf>
    <xf numFmtId="0" fontId="11" fillId="0" borderId="14" xfId="0" applyFont="1" applyFill="1" applyBorder="1" applyAlignment="1" applyProtection="1">
      <alignment horizontal="center" vertical="center" wrapText="1"/>
      <protection locked="0"/>
    </xf>
    <xf numFmtId="0" fontId="11" fillId="0" borderId="4" xfId="0" applyFont="1" applyFill="1" applyBorder="1" applyAlignment="1" applyProtection="1">
      <alignment horizontal="center" vertical="center" wrapText="1"/>
      <protection locked="0"/>
    </xf>
    <xf numFmtId="0" fontId="10" fillId="0" borderId="14" xfId="0" applyFont="1" applyFill="1" applyBorder="1" applyAlignment="1" applyProtection="1">
      <alignment horizontal="center" vertical="center" wrapText="1"/>
      <protection locked="0"/>
    </xf>
    <xf numFmtId="0" fontId="10" fillId="0" borderId="4" xfId="0" applyFont="1" applyFill="1" applyBorder="1" applyAlignment="1" applyProtection="1">
      <alignment horizontal="center" vertical="center" wrapText="1"/>
      <protection locked="0"/>
    </xf>
    <xf numFmtId="0" fontId="10" fillId="0" borderId="21"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12" fillId="0" borderId="36" xfId="0" applyFont="1" applyBorder="1" applyAlignment="1" applyProtection="1">
      <alignment horizontal="center" vertical="center"/>
    </xf>
    <xf numFmtId="0" fontId="12" fillId="0" borderId="29" xfId="0" applyFont="1" applyBorder="1" applyAlignment="1" applyProtection="1">
      <alignment horizontal="center" vertical="center"/>
    </xf>
    <xf numFmtId="0" fontId="12" fillId="0" borderId="37" xfId="0" applyFont="1" applyBorder="1" applyAlignment="1" applyProtection="1">
      <alignment horizontal="center" vertical="center"/>
    </xf>
    <xf numFmtId="0" fontId="12" fillId="0" borderId="3" xfId="0" applyFont="1" applyBorder="1" applyAlignment="1" applyProtection="1">
      <alignment horizontal="center" vertical="center"/>
    </xf>
    <xf numFmtId="0" fontId="12" fillId="0" borderId="0" xfId="0" applyFont="1" applyBorder="1" applyAlignment="1" applyProtection="1">
      <alignment horizontal="center" vertical="center"/>
    </xf>
    <xf numFmtId="0" fontId="12" fillId="0" borderId="2" xfId="0" applyFont="1" applyBorder="1" applyAlignment="1" applyProtection="1">
      <alignment horizontal="center" vertical="center"/>
    </xf>
    <xf numFmtId="0" fontId="12" fillId="0" borderId="38" xfId="0" applyFont="1" applyBorder="1" applyAlignment="1" applyProtection="1">
      <alignment horizontal="center" vertical="center"/>
    </xf>
    <xf numFmtId="0" fontId="12" fillId="0" borderId="26" xfId="0" applyFont="1" applyBorder="1" applyAlignment="1" applyProtection="1">
      <alignment horizontal="center" vertical="center"/>
    </xf>
    <xf numFmtId="0" fontId="12" fillId="0" borderId="35" xfId="0" applyFont="1" applyBorder="1" applyAlignment="1" applyProtection="1">
      <alignment horizontal="center" vertical="center"/>
    </xf>
    <xf numFmtId="0" fontId="12" fillId="13" borderId="18" xfId="0" applyFont="1" applyFill="1" applyBorder="1" applyAlignment="1" applyProtection="1">
      <alignment horizontal="center" vertical="center" wrapText="1"/>
      <protection locked="0"/>
    </xf>
    <xf numFmtId="0" fontId="12" fillId="13" borderId="32" xfId="0" applyFont="1" applyFill="1" applyBorder="1" applyAlignment="1" applyProtection="1">
      <alignment horizontal="center" vertical="center" wrapText="1"/>
      <protection locked="0"/>
    </xf>
    <xf numFmtId="0" fontId="12" fillId="0" borderId="22" xfId="0" applyFont="1" applyBorder="1" applyAlignment="1" applyProtection="1">
      <alignment horizontal="left" vertical="center"/>
    </xf>
    <xf numFmtId="0" fontId="12" fillId="0" borderId="31" xfId="0" applyFont="1" applyBorder="1" applyAlignment="1" applyProtection="1">
      <alignment horizontal="left" vertical="center"/>
    </xf>
    <xf numFmtId="0" fontId="12" fillId="0" borderId="34" xfId="0" applyFont="1" applyBorder="1" applyAlignment="1" applyProtection="1">
      <alignment horizontal="left" vertical="center"/>
    </xf>
    <xf numFmtId="0" fontId="12" fillId="0" borderId="4" xfId="0" applyFont="1" applyBorder="1" applyAlignment="1" applyProtection="1">
      <alignment horizontal="left" vertical="center"/>
    </xf>
    <xf numFmtId="0" fontId="12" fillId="0" borderId="12" xfId="0" applyFont="1" applyBorder="1" applyAlignment="1" applyProtection="1">
      <alignment horizontal="left" vertical="center"/>
    </xf>
    <xf numFmtId="0" fontId="19" fillId="12" borderId="37" xfId="0" applyFont="1" applyFill="1" applyBorder="1" applyAlignment="1" applyProtection="1">
      <alignment horizontal="center" vertical="center"/>
      <protection locked="0"/>
    </xf>
    <xf numFmtId="0" fontId="19" fillId="12" borderId="18" xfId="0" applyFont="1" applyFill="1" applyBorder="1" applyAlignment="1" applyProtection="1">
      <alignment horizontal="center" vertical="center"/>
      <protection locked="0"/>
    </xf>
    <xf numFmtId="0" fontId="19" fillId="12" borderId="19" xfId="0" applyFont="1" applyFill="1" applyBorder="1" applyAlignment="1" applyProtection="1">
      <alignment horizontal="center" vertical="center"/>
      <protection locked="0"/>
    </xf>
    <xf numFmtId="0" fontId="12" fillId="13" borderId="8" xfId="0" applyFont="1" applyFill="1" applyBorder="1" applyAlignment="1" applyProtection="1">
      <alignment horizontal="center" vertical="center" wrapText="1"/>
      <protection locked="0"/>
    </xf>
    <xf numFmtId="0" fontId="12" fillId="13" borderId="13" xfId="0" applyFont="1" applyFill="1" applyBorder="1" applyAlignment="1" applyProtection="1">
      <alignment horizontal="center" vertical="center" wrapText="1"/>
      <protection locked="0"/>
    </xf>
    <xf numFmtId="0" fontId="12" fillId="13" borderId="37" xfId="0" applyFont="1" applyFill="1" applyBorder="1" applyAlignment="1" applyProtection="1">
      <alignment horizontal="center" vertical="center" wrapText="1"/>
      <protection locked="0"/>
    </xf>
    <xf numFmtId="0" fontId="12" fillId="13" borderId="35" xfId="0" applyFont="1" applyFill="1" applyBorder="1" applyAlignment="1" applyProtection="1">
      <alignment horizontal="center" vertical="center" wrapText="1"/>
      <protection locked="0"/>
    </xf>
    <xf numFmtId="0" fontId="12" fillId="11" borderId="7" xfId="0" applyFont="1" applyFill="1" applyBorder="1" applyAlignment="1" applyProtection="1">
      <alignment horizontal="center" vertical="center" wrapText="1"/>
      <protection locked="0"/>
    </xf>
    <xf numFmtId="0" fontId="12" fillId="11" borderId="12" xfId="0" applyFont="1" applyFill="1" applyBorder="1" applyAlignment="1" applyProtection="1">
      <alignment horizontal="center" vertical="center" wrapText="1"/>
      <protection locked="0"/>
    </xf>
    <xf numFmtId="0" fontId="19" fillId="8" borderId="17" xfId="0" applyFont="1" applyFill="1" applyBorder="1" applyAlignment="1" applyProtection="1">
      <alignment horizontal="center" vertical="center"/>
      <protection locked="0"/>
    </xf>
    <xf numFmtId="0" fontId="19" fillId="8" borderId="18" xfId="0" applyFont="1" applyFill="1" applyBorder="1" applyAlignment="1" applyProtection="1">
      <alignment horizontal="center" vertical="center"/>
      <protection locked="0"/>
    </xf>
    <xf numFmtId="0" fontId="19" fillId="8" borderId="36" xfId="0" applyFont="1" applyFill="1" applyBorder="1" applyAlignment="1" applyProtection="1">
      <alignment horizontal="center" vertical="center"/>
      <protection locked="0"/>
    </xf>
    <xf numFmtId="0" fontId="12" fillId="11" borderId="6" xfId="0" applyFont="1" applyFill="1" applyBorder="1" applyAlignment="1" applyProtection="1">
      <alignment horizontal="center" vertical="center" wrapText="1"/>
      <protection locked="0"/>
    </xf>
    <xf numFmtId="0" fontId="12" fillId="11" borderId="11" xfId="0" applyFont="1" applyFill="1" applyBorder="1" applyAlignment="1" applyProtection="1">
      <alignment horizontal="center" vertical="center" wrapText="1"/>
      <protection locked="0"/>
    </xf>
    <xf numFmtId="0" fontId="12" fillId="0" borderId="28" xfId="0" applyFont="1" applyBorder="1" applyAlignment="1" applyProtection="1">
      <alignment horizontal="center" vertical="center"/>
    </xf>
    <xf numFmtId="0" fontId="12" fillId="0" borderId="40" xfId="0" applyFont="1" applyBorder="1" applyAlignment="1" applyProtection="1">
      <alignment horizontal="center" vertical="center"/>
    </xf>
    <xf numFmtId="0" fontId="12" fillId="0" borderId="27" xfId="0" applyFont="1" applyBorder="1" applyAlignment="1" applyProtection="1">
      <alignment horizontal="center" vertical="center"/>
    </xf>
    <xf numFmtId="0" fontId="10" fillId="0" borderId="8"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3" xfId="0" applyFont="1" applyBorder="1" applyAlignment="1" applyProtection="1">
      <alignment horizontal="center" vertical="center"/>
    </xf>
    <xf numFmtId="0" fontId="12" fillId="14" borderId="7" xfId="0" applyFont="1" applyFill="1" applyBorder="1" applyAlignment="1" applyProtection="1">
      <alignment horizontal="center" vertical="center" wrapText="1"/>
      <protection locked="0"/>
    </xf>
    <xf numFmtId="0" fontId="12" fillId="14" borderId="12"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xf>
    <xf numFmtId="0" fontId="12" fillId="0" borderId="7" xfId="0" applyFont="1" applyBorder="1" applyAlignment="1" applyProtection="1">
      <alignment horizontal="center" vertical="center"/>
    </xf>
    <xf numFmtId="0" fontId="12" fillId="0" borderId="9" xfId="0" applyFont="1" applyBorder="1" applyAlignment="1" applyProtection="1">
      <alignment horizontal="center" vertical="center"/>
    </xf>
    <xf numFmtId="0" fontId="12" fillId="0" borderId="4" xfId="0" applyFont="1" applyBorder="1" applyAlignment="1" applyProtection="1">
      <alignment horizontal="center" vertical="center"/>
    </xf>
    <xf numFmtId="0" fontId="12" fillId="0" borderId="11" xfId="0" applyFont="1" applyBorder="1" applyAlignment="1" applyProtection="1">
      <alignment horizontal="center" vertical="center"/>
    </xf>
    <xf numFmtId="0" fontId="12" fillId="0" borderId="12" xfId="0" applyFont="1" applyBorder="1" applyAlignment="1" applyProtection="1">
      <alignment horizontal="center" vertical="center"/>
    </xf>
    <xf numFmtId="164" fontId="12" fillId="14" borderId="6" xfId="0" applyNumberFormat="1" applyFont="1" applyFill="1" applyBorder="1" applyAlignment="1" applyProtection="1">
      <alignment horizontal="center" vertical="center" wrapText="1"/>
      <protection locked="0"/>
    </xf>
    <xf numFmtId="164" fontId="12" fillId="14" borderId="11" xfId="0" applyNumberFormat="1" applyFont="1" applyFill="1" applyBorder="1" applyAlignment="1" applyProtection="1">
      <alignment horizontal="center" vertical="center" wrapText="1"/>
      <protection locked="0"/>
    </xf>
    <xf numFmtId="0" fontId="12" fillId="14" borderId="18" xfId="0" applyFont="1" applyFill="1" applyBorder="1" applyAlignment="1" applyProtection="1">
      <alignment horizontal="center" vertical="center" textRotation="90" wrapText="1"/>
      <protection locked="0"/>
    </xf>
    <xf numFmtId="0" fontId="12" fillId="14" borderId="32" xfId="0" applyFont="1" applyFill="1" applyBorder="1" applyAlignment="1" applyProtection="1">
      <alignment horizontal="center" vertical="center" textRotation="90" wrapText="1"/>
      <protection locked="0"/>
    </xf>
    <xf numFmtId="0" fontId="12" fillId="14" borderId="8" xfId="0" applyFont="1" applyFill="1" applyBorder="1" applyAlignment="1" applyProtection="1">
      <alignment horizontal="center" vertical="center" wrapText="1"/>
      <protection locked="0"/>
    </xf>
    <xf numFmtId="0" fontId="12" fillId="14" borderId="13" xfId="0" applyFont="1" applyFill="1" applyBorder="1" applyAlignment="1" applyProtection="1">
      <alignment horizontal="center" vertical="center" wrapText="1"/>
      <protection locked="0"/>
    </xf>
    <xf numFmtId="0" fontId="19" fillId="15" borderId="17" xfId="0" applyFont="1" applyFill="1" applyBorder="1" applyAlignment="1" applyProtection="1">
      <alignment horizontal="center" vertical="center"/>
      <protection locked="0"/>
    </xf>
    <xf numFmtId="0" fontId="19" fillId="15" borderId="18" xfId="0" applyFont="1" applyFill="1" applyBorder="1" applyAlignment="1" applyProtection="1">
      <alignment horizontal="center" vertical="center"/>
      <protection locked="0"/>
    </xf>
    <xf numFmtId="0" fontId="19" fillId="15" borderId="19" xfId="0" applyFont="1" applyFill="1" applyBorder="1" applyAlignment="1" applyProtection="1">
      <alignment horizontal="center" vertical="center"/>
      <protection locked="0"/>
    </xf>
    <xf numFmtId="0" fontId="19" fillId="16" borderId="29" xfId="0" applyFont="1" applyFill="1" applyBorder="1" applyAlignment="1" applyProtection="1">
      <alignment horizontal="center" vertical="center"/>
      <protection locked="0"/>
    </xf>
    <xf numFmtId="0" fontId="12" fillId="14" borderId="7" xfId="0" applyFont="1" applyFill="1" applyBorder="1" applyAlignment="1" applyProtection="1">
      <alignment horizontal="center" vertical="center"/>
      <protection locked="0"/>
    </xf>
    <xf numFmtId="0" fontId="12" fillId="17" borderId="34" xfId="0" applyFont="1" applyFill="1" applyBorder="1" applyAlignment="1" applyProtection="1">
      <alignment horizontal="center" vertical="center" wrapText="1"/>
      <protection locked="0"/>
    </xf>
    <xf numFmtId="0" fontId="12" fillId="17" borderId="39" xfId="0" applyFont="1" applyFill="1" applyBorder="1" applyAlignment="1" applyProtection="1">
      <alignment horizontal="center" vertical="center" wrapText="1"/>
      <protection locked="0"/>
    </xf>
    <xf numFmtId="0" fontId="12" fillId="17" borderId="22" xfId="0" applyFont="1" applyFill="1" applyBorder="1" applyAlignment="1" applyProtection="1">
      <alignment horizontal="center" vertical="center" wrapText="1"/>
      <protection locked="0"/>
    </xf>
    <xf numFmtId="0" fontId="12" fillId="17" borderId="23" xfId="0" applyFont="1" applyFill="1" applyBorder="1" applyAlignment="1" applyProtection="1">
      <alignment horizontal="center" vertical="center" wrapText="1"/>
      <protection locked="0"/>
    </xf>
    <xf numFmtId="0" fontId="12" fillId="0" borderId="22" xfId="0" applyFont="1" applyBorder="1" applyAlignment="1" applyProtection="1">
      <alignment horizontal="center" vertical="center"/>
    </xf>
    <xf numFmtId="0" fontId="12" fillId="0" borderId="5" xfId="0" applyFont="1" applyBorder="1" applyAlignment="1" applyProtection="1">
      <alignment horizontal="center" vertical="center"/>
    </xf>
    <xf numFmtId="0" fontId="12" fillId="0" borderId="15" xfId="0" applyFont="1" applyBorder="1" applyAlignment="1" applyProtection="1">
      <alignment horizontal="left" vertical="center"/>
    </xf>
    <xf numFmtId="0" fontId="12" fillId="0" borderId="16" xfId="0" applyFont="1" applyBorder="1" applyAlignment="1" applyProtection="1">
      <alignment horizontal="left" vertical="center"/>
    </xf>
    <xf numFmtId="0" fontId="12" fillId="0" borderId="23" xfId="0" applyFont="1" applyBorder="1" applyAlignment="1" applyProtection="1">
      <alignment horizontal="center" vertical="center"/>
    </xf>
    <xf numFmtId="0" fontId="12" fillId="0" borderId="41" xfId="0" applyFont="1" applyBorder="1" applyAlignment="1" applyProtection="1">
      <alignment horizontal="left" vertical="center"/>
    </xf>
    <xf numFmtId="0" fontId="12" fillId="0" borderId="39" xfId="0" applyFont="1" applyBorder="1" applyAlignment="1" applyProtection="1">
      <alignment horizontal="left" vertical="center"/>
    </xf>
    <xf numFmtId="0" fontId="10" fillId="0" borderId="5"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21" xfId="0" applyFont="1" applyBorder="1" applyAlignment="1" applyProtection="1">
      <alignment horizontal="center" vertical="center" wrapText="1"/>
    </xf>
    <xf numFmtId="0" fontId="10" fillId="0" borderId="10" xfId="0" applyFont="1" applyBorder="1" applyAlignment="1" applyProtection="1">
      <alignment horizontal="center" vertical="center" wrapText="1"/>
    </xf>
    <xf numFmtId="0" fontId="11" fillId="0" borderId="10" xfId="0" applyFont="1" applyBorder="1" applyAlignment="1" applyProtection="1">
      <alignment horizontal="center" vertical="center" wrapText="1"/>
      <protection locked="0"/>
    </xf>
    <xf numFmtId="0" fontId="12" fillId="0" borderId="51" xfId="0" applyFont="1" applyFill="1" applyBorder="1" applyAlignment="1" applyProtection="1">
      <alignment horizontal="justify" vertical="center" wrapText="1"/>
      <protection locked="0"/>
    </xf>
    <xf numFmtId="0" fontId="10" fillId="0" borderId="4" xfId="0" applyFont="1" applyFill="1" applyBorder="1" applyAlignment="1" applyProtection="1">
      <alignment horizontal="justify" vertical="center"/>
      <protection locked="0"/>
    </xf>
    <xf numFmtId="0" fontId="10" fillId="0" borderId="4" xfId="0" applyFont="1" applyFill="1" applyBorder="1" applyAlignment="1" applyProtection="1">
      <alignment horizontal="justify" vertical="center" wrapText="1"/>
      <protection locked="0"/>
    </xf>
    <xf numFmtId="0" fontId="10" fillId="0" borderId="62" xfId="0" applyFont="1" applyFill="1" applyBorder="1" applyAlignment="1">
      <alignment horizontal="justify" vertical="center" wrapText="1"/>
    </xf>
    <xf numFmtId="0" fontId="14" fillId="0" borderId="0" xfId="0" applyFont="1" applyFill="1" applyBorder="1" applyAlignment="1">
      <alignment horizontal="justify" vertical="center" wrapText="1"/>
    </xf>
    <xf numFmtId="0" fontId="10" fillId="0" borderId="98" xfId="0" applyFont="1" applyFill="1" applyBorder="1" applyAlignment="1">
      <alignment horizontal="justify" vertical="center" wrapText="1"/>
    </xf>
    <xf numFmtId="0" fontId="6" fillId="0" borderId="67" xfId="0" applyFont="1" applyFill="1" applyBorder="1" applyAlignment="1">
      <alignment horizontal="justify" vertical="center"/>
    </xf>
    <xf numFmtId="0" fontId="10" fillId="0" borderId="51" xfId="0" applyFont="1" applyFill="1" applyBorder="1" applyAlignment="1" applyProtection="1">
      <alignment horizontal="justify" vertical="center" wrapText="1"/>
      <protection locked="0"/>
    </xf>
    <xf numFmtId="0" fontId="10" fillId="0" borderId="65" xfId="0" applyFont="1" applyFill="1" applyBorder="1" applyAlignment="1" applyProtection="1">
      <alignment horizontal="justify" vertical="center" wrapText="1"/>
      <protection locked="0"/>
    </xf>
    <xf numFmtId="0" fontId="10" fillId="0" borderId="14" xfId="0" applyFont="1" applyFill="1" applyBorder="1" applyAlignment="1" applyProtection="1">
      <alignment horizontal="justify" vertical="center" wrapText="1"/>
      <protection locked="0"/>
    </xf>
    <xf numFmtId="0" fontId="10" fillId="0" borderId="14" xfId="0" applyFont="1" applyFill="1" applyBorder="1" applyAlignment="1" applyProtection="1">
      <alignment horizontal="justify" vertical="center"/>
      <protection locked="0"/>
    </xf>
    <xf numFmtId="0" fontId="12" fillId="0" borderId="4" xfId="0" applyFont="1" applyFill="1" applyBorder="1" applyAlignment="1" applyProtection="1">
      <alignment horizontal="justify" vertical="center" wrapText="1"/>
      <protection locked="0"/>
    </xf>
    <xf numFmtId="0" fontId="12" fillId="0" borderId="14" xfId="0" applyFont="1" applyFill="1" applyBorder="1" applyAlignment="1" applyProtection="1">
      <alignment horizontal="justify" vertical="center" wrapText="1"/>
      <protection locked="0"/>
    </xf>
    <xf numFmtId="0" fontId="12" fillId="0" borderId="14" xfId="0" applyFont="1" applyFill="1" applyBorder="1" applyAlignment="1" applyProtection="1">
      <alignment horizontal="justify" vertical="center"/>
      <protection locked="0"/>
    </xf>
    <xf numFmtId="0" fontId="11" fillId="0" borderId="62" xfId="0" applyFont="1" applyFill="1" applyBorder="1" applyAlignment="1">
      <alignment horizontal="justify" vertical="center" wrapText="1"/>
    </xf>
    <xf numFmtId="0" fontId="13" fillId="0" borderId="4" xfId="0" applyFont="1" applyFill="1" applyBorder="1" applyAlignment="1" applyProtection="1">
      <alignment horizontal="justify" vertical="center" wrapText="1"/>
      <protection locked="0"/>
    </xf>
    <xf numFmtId="0" fontId="10" fillId="0" borderId="79" xfId="0" applyFont="1" applyFill="1" applyBorder="1" applyAlignment="1" applyProtection="1">
      <alignment horizontal="justify" vertical="center" wrapText="1"/>
      <protection locked="0"/>
    </xf>
    <xf numFmtId="0" fontId="15" fillId="0" borderId="4" xfId="0" applyFont="1" applyFill="1" applyBorder="1" applyAlignment="1" applyProtection="1">
      <alignment horizontal="justify" vertical="center" wrapText="1"/>
      <protection locked="0"/>
    </xf>
    <xf numFmtId="0" fontId="10" fillId="0" borderId="0" xfId="0" applyFont="1" applyFill="1" applyAlignment="1" applyProtection="1">
      <alignment vertical="center"/>
      <protection locked="0"/>
    </xf>
    <xf numFmtId="0" fontId="10" fillId="0" borderId="51" xfId="0" applyFont="1" applyFill="1" applyBorder="1" applyAlignment="1" applyProtection="1">
      <alignment horizontal="left" vertical="center" wrapText="1"/>
      <protection locked="0"/>
    </xf>
    <xf numFmtId="0" fontId="10" fillId="0" borderId="14" xfId="0" applyFont="1" applyFill="1" applyBorder="1" applyAlignment="1" applyProtection="1">
      <alignment horizontal="left" vertical="center" wrapText="1"/>
      <protection locked="0"/>
    </xf>
    <xf numFmtId="0" fontId="10" fillId="0" borderId="80" xfId="0" applyFont="1" applyFill="1" applyBorder="1" applyAlignment="1" applyProtection="1">
      <alignment horizontal="left" vertical="center" wrapText="1"/>
      <protection locked="0"/>
    </xf>
  </cellXfs>
  <cellStyles count="6">
    <cellStyle name="Moneda" xfId="5" builtinId="4"/>
    <cellStyle name="Normal" xfId="0" builtinId="0"/>
    <cellStyle name="Normal 2" xfId="1" xr:uid="{00000000-0005-0000-0000-000002000000}"/>
    <cellStyle name="Normal 3" xfId="2" xr:uid="{00000000-0005-0000-0000-000003000000}"/>
    <cellStyle name="Normal 4" xfId="3" xr:uid="{00000000-0005-0000-0000-000004000000}"/>
    <cellStyle name="Porcentaje" xfId="4" builtinId="5"/>
  </cellStyles>
  <dxfs count="584">
    <dxf>
      <font>
        <b/>
        <i val="0"/>
        <color theme="0"/>
      </font>
      <fill>
        <patternFill>
          <bgColor theme="6" tint="-0.24994659260841701"/>
        </patternFill>
      </fill>
    </dxf>
    <dxf>
      <font>
        <b/>
        <i val="0"/>
        <color auto="1"/>
      </font>
      <fill>
        <patternFill>
          <bgColor rgb="FFFFC000"/>
        </patternFill>
      </fill>
    </dxf>
    <dxf>
      <font>
        <b/>
        <i val="0"/>
        <color theme="0"/>
      </font>
      <fill>
        <patternFill>
          <bgColor rgb="FFFF32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ont>
        <condense val="0"/>
        <extend val="0"/>
        <color rgb="FF006100"/>
      </font>
      <fill>
        <patternFill>
          <bgColor rgb="FFC6EFCE"/>
        </patternFill>
      </fill>
    </dxf>
    <dxf>
      <fill>
        <patternFill>
          <bgColor rgb="FFFFFF00"/>
        </patternFill>
      </fill>
    </dxf>
    <dxf>
      <fill>
        <patternFill>
          <bgColor theme="9" tint="-0.24994659260841701"/>
        </patternFill>
      </fill>
    </dxf>
    <dxf>
      <fill>
        <patternFill>
          <bgColor rgb="FFFF0000"/>
        </patternFill>
      </fill>
    </dxf>
    <dxf>
      <fill>
        <patternFill>
          <fgColor rgb="FFFFC000"/>
        </patternFill>
      </fill>
    </dxf>
    <dxf>
      <font>
        <color auto="1"/>
      </font>
      <fill>
        <patternFill>
          <bgColor rgb="FF00B050"/>
        </patternFill>
      </fill>
    </dxf>
    <dxf>
      <fill>
        <patternFill>
          <bgColor rgb="FFFFFF00"/>
        </patternFill>
      </fill>
    </dxf>
    <dxf>
      <font>
        <color theme="1"/>
      </font>
      <fill>
        <patternFill>
          <bgColor rgb="FFFF6600"/>
        </patternFill>
      </fill>
    </dxf>
    <dxf>
      <fill>
        <patternFill>
          <bgColor rgb="FFFF0000"/>
        </patternFill>
      </fill>
    </dxf>
    <dxf>
      <fill>
        <patternFill>
          <fgColor rgb="FFFFC000"/>
        </patternFill>
      </fill>
    </dxf>
    <dxf>
      <fill>
        <patternFill patternType="solid">
          <fgColor rgb="FFFF0000"/>
          <bgColor rgb="FF000000"/>
        </patternFill>
      </fill>
    </dxf>
  </dxfs>
  <tableStyles count="0" defaultTableStyle="TableStyleMedium2" defaultPivotStyle="PivotStyleLight16"/>
  <colors>
    <mruColors>
      <color rgb="FFFF3200"/>
      <color rgb="FFF68E38"/>
      <color rgb="FF6B8537"/>
      <color rgb="FFC45D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201706</xdr:colOff>
      <xdr:row>1</xdr:row>
      <xdr:rowOff>33618</xdr:rowOff>
    </xdr:from>
    <xdr:to>
      <xdr:col>1</xdr:col>
      <xdr:colOff>717177</xdr:colOff>
      <xdr:row>1</xdr:row>
      <xdr:rowOff>450477</xdr:rowOff>
    </xdr:to>
    <xdr:pic>
      <xdr:nvPicPr>
        <xdr:cNvPr id="2" name="0 Imagen">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1706" y="201706"/>
          <a:ext cx="806824" cy="416859"/>
        </a:xfrm>
        <a:prstGeom prst="rect">
          <a:avLst/>
        </a:prstGeom>
      </xdr:spPr>
    </xdr:pic>
    <xdr:clientData/>
  </xdr:twoCellAnchor>
  <xdr:twoCellAnchor editAs="oneCell">
    <xdr:from>
      <xdr:col>6</xdr:col>
      <xdr:colOff>470647</xdr:colOff>
      <xdr:row>0</xdr:row>
      <xdr:rowOff>156882</xdr:rowOff>
    </xdr:from>
    <xdr:to>
      <xdr:col>6</xdr:col>
      <xdr:colOff>1100340</xdr:colOff>
      <xdr:row>2</xdr:row>
      <xdr:rowOff>12401</xdr:rowOff>
    </xdr:to>
    <xdr:pic>
      <xdr:nvPicPr>
        <xdr:cNvPr id="3" name="2 Imagen" descr="C:\Users\john.garcia\Desktop\2020-01-08.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25235" y="156882"/>
          <a:ext cx="629693" cy="50546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42</xdr:col>
      <xdr:colOff>582706</xdr:colOff>
      <xdr:row>0</xdr:row>
      <xdr:rowOff>155089</xdr:rowOff>
    </xdr:from>
    <xdr:to>
      <xdr:col>42</xdr:col>
      <xdr:colOff>1291403</xdr:colOff>
      <xdr:row>3</xdr:row>
      <xdr:rowOff>48484</xdr:rowOff>
    </xdr:to>
    <xdr:pic>
      <xdr:nvPicPr>
        <xdr:cNvPr id="3" name="2 Imagen" descr="C:\Users\john.garcia\Desktop\2020-01-08.png">
          <a:extLst>
            <a:ext uri="{FF2B5EF4-FFF2-40B4-BE49-F238E27FC236}">
              <a16:creationId xmlns:a16="http://schemas.microsoft.com/office/drawing/2014/main" id="{00000000-0008-0000-02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504386" y="155089"/>
          <a:ext cx="708697" cy="602055"/>
        </a:xfrm>
        <a:prstGeom prst="rect">
          <a:avLst/>
        </a:prstGeom>
        <a:noFill/>
        <a:ln>
          <a:noFill/>
        </a:ln>
      </xdr:spPr>
    </xdr:pic>
    <xdr:clientData/>
  </xdr:twoCellAnchor>
  <xdr:twoCellAnchor editAs="oneCell">
    <xdr:from>
      <xdr:col>20</xdr:col>
      <xdr:colOff>261322</xdr:colOff>
      <xdr:row>0</xdr:row>
      <xdr:rowOff>130325</xdr:rowOff>
    </xdr:from>
    <xdr:to>
      <xdr:col>21</xdr:col>
      <xdr:colOff>674743</xdr:colOff>
      <xdr:row>3</xdr:row>
      <xdr:rowOff>23720</xdr:rowOff>
    </xdr:to>
    <xdr:pic>
      <xdr:nvPicPr>
        <xdr:cNvPr id="4" name="3 Imagen" descr="C:\Users\john.garcia\Desktop\2020-01-08.png">
          <a:extLst>
            <a:ext uri="{FF2B5EF4-FFF2-40B4-BE49-F238E27FC236}">
              <a16:creationId xmlns:a16="http://schemas.microsoft.com/office/drawing/2014/main" id="{00000000-0008-0000-02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129942" y="130325"/>
          <a:ext cx="710601" cy="602055"/>
        </a:xfrm>
        <a:prstGeom prst="rect">
          <a:avLst/>
        </a:prstGeom>
        <a:noFill/>
        <a:ln>
          <a:noFill/>
        </a:ln>
      </xdr:spPr>
    </xdr:pic>
    <xdr:clientData/>
  </xdr:twoCellAnchor>
  <xdr:twoCellAnchor editAs="oneCell">
    <xdr:from>
      <xdr:col>0</xdr:col>
      <xdr:colOff>322152</xdr:colOff>
      <xdr:row>0</xdr:row>
      <xdr:rowOff>177800</xdr:rowOff>
    </xdr:from>
    <xdr:to>
      <xdr:col>0</xdr:col>
      <xdr:colOff>1391069</xdr:colOff>
      <xdr:row>3</xdr:row>
      <xdr:rowOff>69639</xdr:rowOff>
    </xdr:to>
    <xdr:pic>
      <xdr:nvPicPr>
        <xdr:cNvPr id="7" name="6 Imagen" descr="C:\Users\john.garcia\Desktop\LOGO CAPITAL LETRA NEGRA.png">
          <a:extLst>
            <a:ext uri="{FF2B5EF4-FFF2-40B4-BE49-F238E27FC236}">
              <a16:creationId xmlns:a16="http://schemas.microsoft.com/office/drawing/2014/main" id="{00000000-0008-0000-02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2152" y="177800"/>
          <a:ext cx="1068917" cy="600499"/>
        </a:xfrm>
        <a:prstGeom prst="rect">
          <a:avLst/>
        </a:prstGeom>
        <a:noFill/>
        <a:ln>
          <a:noFill/>
        </a:ln>
      </xdr:spPr>
    </xdr:pic>
    <xdr:clientData/>
  </xdr:twoCellAnchor>
  <xdr:twoCellAnchor editAs="oneCell">
    <xdr:from>
      <xdr:col>34</xdr:col>
      <xdr:colOff>381000</xdr:colOff>
      <xdr:row>0</xdr:row>
      <xdr:rowOff>174837</xdr:rowOff>
    </xdr:from>
    <xdr:to>
      <xdr:col>35</xdr:col>
      <xdr:colOff>532131</xdr:colOff>
      <xdr:row>3</xdr:row>
      <xdr:rowOff>66676</xdr:rowOff>
    </xdr:to>
    <xdr:pic>
      <xdr:nvPicPr>
        <xdr:cNvPr id="8" name="7 Imagen" descr="C:\Users\john.garcia\Desktop\LOGO CAPITAL LETRA NEGRA.png">
          <a:extLst>
            <a:ext uri="{FF2B5EF4-FFF2-40B4-BE49-F238E27FC236}">
              <a16:creationId xmlns:a16="http://schemas.microsoft.com/office/drawing/2014/main" id="{00000000-0008-0000-0200-000008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2445960" y="174837"/>
          <a:ext cx="1096011" cy="600499"/>
        </a:xfrm>
        <a:prstGeom prst="rect">
          <a:avLst/>
        </a:prstGeom>
        <a:noFill/>
        <a:ln>
          <a:noFill/>
        </a:ln>
      </xdr:spPr>
    </xdr:pic>
    <xdr:clientData/>
  </xdr:twoCellAnchor>
  <xdr:twoCellAnchor editAs="oneCell">
    <xdr:from>
      <xdr:col>49</xdr:col>
      <xdr:colOff>288713</xdr:colOff>
      <xdr:row>0</xdr:row>
      <xdr:rowOff>149860</xdr:rowOff>
    </xdr:from>
    <xdr:to>
      <xdr:col>49</xdr:col>
      <xdr:colOff>997410</xdr:colOff>
      <xdr:row>3</xdr:row>
      <xdr:rowOff>43255</xdr:rowOff>
    </xdr:to>
    <xdr:pic>
      <xdr:nvPicPr>
        <xdr:cNvPr id="9" name="2 Imagen" descr="C:\Users\john.garcia\Desktop\2020-01-08.png">
          <a:extLst>
            <a:ext uri="{FF2B5EF4-FFF2-40B4-BE49-F238E27FC236}">
              <a16:creationId xmlns:a16="http://schemas.microsoft.com/office/drawing/2014/main" id="{60EF7D6C-FD24-48EE-896B-D9589FAED1CD}"/>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381813" y="149860"/>
          <a:ext cx="708697" cy="602055"/>
        </a:xfrm>
        <a:prstGeom prst="rect">
          <a:avLst/>
        </a:prstGeom>
        <a:noFill/>
        <a:ln>
          <a:noFill/>
        </a:ln>
      </xdr:spPr>
    </xdr:pic>
    <xdr:clientData/>
  </xdr:twoCellAnchor>
  <xdr:twoCellAnchor editAs="oneCell">
    <xdr:from>
      <xdr:col>43</xdr:col>
      <xdr:colOff>117688</xdr:colOff>
      <xdr:row>0</xdr:row>
      <xdr:rowOff>218441</xdr:rowOff>
    </xdr:from>
    <xdr:to>
      <xdr:col>43</xdr:col>
      <xdr:colOff>1082888</xdr:colOff>
      <xdr:row>3</xdr:row>
      <xdr:rowOff>18627</xdr:rowOff>
    </xdr:to>
    <xdr:pic>
      <xdr:nvPicPr>
        <xdr:cNvPr id="10" name="7 Imagen" descr="C:\Users\john.garcia\Desktop\LOGO CAPITAL LETRA NEGRA.png">
          <a:extLst>
            <a:ext uri="{FF2B5EF4-FFF2-40B4-BE49-F238E27FC236}">
              <a16:creationId xmlns:a16="http://schemas.microsoft.com/office/drawing/2014/main" id="{2DA80D35-CA3E-4B40-B845-0247AC5EE791}"/>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45891028" y="218441"/>
          <a:ext cx="965200" cy="508846"/>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lio/Desktop/Planeaci&#243;n%202020/Asesor&#237;a%20de%20Procesos/Riesgos/Servicios%20Administrativos/EPLE-FT-026%20MATRIZ%20RIESGOS%20DE%20CORRUP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RG%202021%20-%20Sistema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MRG%202021%20-%20Producci&#243;n.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MRG%202021%20-%20Emisi&#243;n%20de%20contenid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speranza%20Martinez/Downloads/20211130_SEG.%20RIESGOS%20COORD.%20JUR&#205;DICA_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JIZETH/Documents/JIZETH/CANAL%20CAPITAL/SEGUIMIENTOS/RIESGOS/20211130_SEG.%20RIESGOS%20COMUNICACIONES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sheetName val="Listas"/>
      <sheetName val="DEFINICIÓN"/>
      <sheetName val="ZONA DE RIESGO"/>
    </sheetNames>
    <sheetDataSet>
      <sheetData sheetId="0"/>
      <sheetData sheetId="1">
        <row r="6">
          <cell r="B6" t="str">
            <v>Estratégico</v>
          </cell>
          <cell r="H6" t="str">
            <v>Preventivo</v>
          </cell>
          <cell r="I6" t="str">
            <v>Si</v>
          </cell>
        </row>
        <row r="7">
          <cell r="B7" t="str">
            <v>Misional</v>
          </cell>
          <cell r="H7" t="str">
            <v>Correctivo</v>
          </cell>
          <cell r="I7" t="str">
            <v>No</v>
          </cell>
        </row>
        <row r="8">
          <cell r="B8" t="str">
            <v>Apoyo</v>
          </cell>
          <cell r="H8" t="str">
            <v>Detectivo</v>
          </cell>
        </row>
        <row r="9">
          <cell r="B9" t="str">
            <v>Control, Seguimiento y Evaluación</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2 - Controles (Gestión)"/>
    </sheetNames>
    <sheetDataSet>
      <sheetData sheetId="0"/>
      <sheetData sheetId="1"/>
      <sheetData sheetId="2"/>
      <sheetData sheetId="3">
        <row r="235">
          <cell r="E235" t="str">
            <v>Fuerte</v>
          </cell>
        </row>
        <row r="253">
          <cell r="E253" t="str">
            <v>Fuerte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1 - Impacto (RC)"/>
      <sheetName val="Anexo 2 - Valoración Controles"/>
    </sheetNames>
    <sheetDataSet>
      <sheetData sheetId="0"/>
      <sheetData sheetId="1"/>
      <sheetData sheetId="2"/>
      <sheetData sheetId="3"/>
      <sheetData sheetId="4">
        <row r="37">
          <cell r="D37" t="str">
            <v>Fuerte</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2 - Valoración Controles"/>
    </sheetNames>
    <sheetDataSet>
      <sheetData sheetId="0"/>
      <sheetData sheetId="1"/>
      <sheetData sheetId="2"/>
      <sheetData sheetId="3">
        <row r="20">
          <cell r="D20" t="str">
            <v>Fuerte</v>
          </cell>
          <cell r="L20" t="str">
            <v>Fuerte</v>
          </cell>
        </row>
        <row r="38">
          <cell r="D38" t="str">
            <v>Fuerte</v>
          </cell>
          <cell r="L38" t="str">
            <v>Fuerte</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1 - Impacto (RC)"/>
      <sheetName val="Anexo 2 - Controles (Corrup)."/>
      <sheetName val="Anexo 2 - Controles (Gestión)"/>
    </sheetNames>
    <sheetDataSet>
      <sheetData sheetId="0"/>
      <sheetData sheetId="1"/>
      <sheetData sheetId="2"/>
      <sheetData sheetId="3"/>
      <sheetData sheetId="4"/>
      <sheetData sheetId="5">
        <row r="72">
          <cell r="E72">
            <v>0</v>
          </cell>
        </row>
        <row r="90">
          <cell r="E90">
            <v>0</v>
          </cell>
        </row>
        <row r="107">
          <cell r="E107" t="str">
            <v>Fuerte</v>
          </cell>
        </row>
        <row r="124">
          <cell r="E124">
            <v>100</v>
          </cell>
        </row>
        <row r="142">
          <cell r="E142">
            <v>100</v>
          </cell>
        </row>
        <row r="160">
          <cell r="E160" t="str">
            <v>Fuerte</v>
          </cell>
        </row>
        <row r="178">
          <cell r="E178" t="str">
            <v>Fuerte</v>
          </cell>
        </row>
        <row r="196">
          <cell r="E196" t="str">
            <v>Fuerte</v>
          </cell>
        </row>
        <row r="213">
          <cell r="E213">
            <v>100</v>
          </cell>
        </row>
        <row r="231">
          <cell r="E231">
            <v>100</v>
          </cell>
        </row>
        <row r="249">
          <cell r="E249" t="str">
            <v>Fuerte</v>
          </cell>
        </row>
        <row r="267">
          <cell r="E267" t="str">
            <v>Fuerte</v>
          </cell>
        </row>
        <row r="285">
          <cell r="E285">
            <v>0</v>
          </cell>
        </row>
        <row r="302">
          <cell r="E302" t="str">
            <v>Fuerte</v>
          </cell>
        </row>
        <row r="320">
          <cell r="E320" t="str">
            <v>Fuerte</v>
          </cell>
        </row>
        <row r="337">
          <cell r="E337">
            <v>0</v>
          </cell>
        </row>
        <row r="355">
          <cell r="E355">
            <v>0</v>
          </cell>
        </row>
        <row r="373">
          <cell r="E373">
            <v>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pa"/>
      <sheetName val="Listas"/>
      <sheetName val="Matriz"/>
      <sheetName val="Anexo 2 - Controles (Gestión)"/>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23"/>
  <sheetViews>
    <sheetView zoomScale="85" zoomScaleNormal="85" workbookViewId="0">
      <selection activeCell="A4" sqref="A4"/>
    </sheetView>
  </sheetViews>
  <sheetFormatPr baseColWidth="10" defaultColWidth="9.88671875" defaultRowHeight="13.5" customHeight="1" x14ac:dyDescent="0.25"/>
  <cols>
    <col min="1" max="1" width="4.33203125" style="1" customWidth="1"/>
    <col min="2" max="2" width="19.109375" style="1" customWidth="1"/>
    <col min="3" max="7" width="18.33203125" style="1" customWidth="1"/>
    <col min="8" max="16384" width="9.88671875" style="1"/>
  </cols>
  <sheetData>
    <row r="2" spans="1:8" ht="37.5" customHeight="1" x14ac:dyDescent="0.25">
      <c r="A2" s="199" t="s">
        <v>149</v>
      </c>
      <c r="B2" s="199"/>
      <c r="C2" s="199"/>
      <c r="D2" s="199"/>
      <c r="E2" s="199"/>
      <c r="F2" s="199"/>
      <c r="G2" s="199"/>
    </row>
    <row r="3" spans="1:8" ht="8.25" customHeight="1" x14ac:dyDescent="0.25"/>
    <row r="4" spans="1:8" ht="13.5" customHeight="1" x14ac:dyDescent="0.25">
      <c r="E4" s="207" t="s">
        <v>71</v>
      </c>
      <c r="F4" s="207"/>
      <c r="G4" s="207"/>
    </row>
    <row r="5" spans="1:8" ht="6" customHeight="1" x14ac:dyDescent="0.25">
      <c r="D5" s="2"/>
      <c r="E5" s="3"/>
      <c r="F5" s="3"/>
      <c r="G5" s="3"/>
      <c r="H5" s="4"/>
    </row>
    <row r="6" spans="1:8" ht="6" customHeight="1" thickBot="1" x14ac:dyDescent="0.3">
      <c r="E6" s="3"/>
      <c r="F6" s="3"/>
      <c r="G6" s="3"/>
    </row>
    <row r="7" spans="1:8" ht="20.25" customHeight="1" x14ac:dyDescent="0.25">
      <c r="A7" s="208" t="s">
        <v>3</v>
      </c>
      <c r="B7" s="5" t="s">
        <v>4</v>
      </c>
      <c r="C7" s="6">
        <v>5</v>
      </c>
      <c r="D7" s="7">
        <v>10</v>
      </c>
      <c r="E7" s="8">
        <v>15</v>
      </c>
      <c r="F7" s="9">
        <v>20</v>
      </c>
      <c r="G7" s="10">
        <v>25</v>
      </c>
    </row>
    <row r="8" spans="1:8" ht="20.25" customHeight="1" x14ac:dyDescent="0.25">
      <c r="A8" s="208"/>
      <c r="B8" s="5" t="s">
        <v>5</v>
      </c>
      <c r="C8" s="6">
        <v>4</v>
      </c>
      <c r="D8" s="7">
        <v>8</v>
      </c>
      <c r="E8" s="11">
        <v>12</v>
      </c>
      <c r="F8" s="12">
        <v>16</v>
      </c>
      <c r="G8" s="13">
        <v>20</v>
      </c>
    </row>
    <row r="9" spans="1:8" ht="20.25" customHeight="1" x14ac:dyDescent="0.25">
      <c r="A9" s="208"/>
      <c r="B9" s="5" t="s">
        <v>6</v>
      </c>
      <c r="C9" s="6">
        <v>3</v>
      </c>
      <c r="D9" s="14">
        <v>6</v>
      </c>
      <c r="E9" s="11">
        <v>9</v>
      </c>
      <c r="F9" s="15">
        <v>12</v>
      </c>
      <c r="G9" s="13">
        <v>15</v>
      </c>
    </row>
    <row r="10" spans="1:8" ht="20.25" customHeight="1" x14ac:dyDescent="0.25">
      <c r="A10" s="208"/>
      <c r="B10" s="5" t="s">
        <v>7</v>
      </c>
      <c r="C10" s="16">
        <v>2</v>
      </c>
      <c r="D10" s="14">
        <v>4</v>
      </c>
      <c r="E10" s="17">
        <v>6</v>
      </c>
      <c r="F10" s="15">
        <v>8</v>
      </c>
      <c r="G10" s="18">
        <v>10</v>
      </c>
    </row>
    <row r="11" spans="1:8" ht="20.25" customHeight="1" thickBot="1" x14ac:dyDescent="0.3">
      <c r="A11" s="208"/>
      <c r="B11" s="5" t="s">
        <v>8</v>
      </c>
      <c r="C11" s="16">
        <v>1</v>
      </c>
      <c r="D11" s="19">
        <v>2</v>
      </c>
      <c r="E11" s="20">
        <v>3</v>
      </c>
      <c r="F11" s="21">
        <v>4</v>
      </c>
      <c r="G11" s="22">
        <v>5</v>
      </c>
    </row>
    <row r="12" spans="1:8" ht="18" customHeight="1" x14ac:dyDescent="0.25">
      <c r="B12" s="209"/>
      <c r="C12" s="5" t="s">
        <v>9</v>
      </c>
      <c r="D12" s="5" t="s">
        <v>10</v>
      </c>
      <c r="E12" s="23" t="s">
        <v>11</v>
      </c>
      <c r="F12" s="23" t="s">
        <v>12</v>
      </c>
      <c r="G12" s="23" t="s">
        <v>13</v>
      </c>
    </row>
    <row r="13" spans="1:8" ht="22.5" customHeight="1" x14ac:dyDescent="0.25">
      <c r="B13" s="209"/>
      <c r="C13" s="210" t="s">
        <v>14</v>
      </c>
      <c r="D13" s="211"/>
      <c r="E13" s="211"/>
      <c r="F13" s="211"/>
      <c r="G13" s="212"/>
    </row>
    <row r="14" spans="1:8" ht="13.5" customHeight="1" x14ac:dyDescent="0.25">
      <c r="A14" s="3"/>
      <c r="B14" s="24"/>
      <c r="C14" s="25"/>
      <c r="D14" s="25"/>
      <c r="E14" s="25"/>
      <c r="F14" s="3"/>
    </row>
    <row r="15" spans="1:8" ht="13.5" customHeight="1" thickBot="1" x14ac:dyDescent="0.3">
      <c r="A15" s="3"/>
      <c r="B15" s="24"/>
      <c r="C15" s="25"/>
      <c r="D15" s="25"/>
      <c r="E15" s="25"/>
      <c r="F15" s="3"/>
    </row>
    <row r="16" spans="1:8" ht="13.5" customHeight="1" thickBot="1" x14ac:dyDescent="0.3">
      <c r="A16" s="3"/>
      <c r="B16" s="204" t="s">
        <v>66</v>
      </c>
      <c r="C16" s="205"/>
      <c r="D16" s="205"/>
      <c r="E16" s="205"/>
      <c r="F16" s="205"/>
      <c r="G16" s="206"/>
    </row>
    <row r="17" spans="1:7" ht="13.5" customHeight="1" x14ac:dyDescent="0.25">
      <c r="A17" s="3"/>
      <c r="B17" s="30" t="s">
        <v>59</v>
      </c>
      <c r="C17" s="31" t="s">
        <v>63</v>
      </c>
      <c r="D17" s="213" t="s">
        <v>67</v>
      </c>
      <c r="E17" s="213"/>
      <c r="F17" s="213"/>
      <c r="G17" s="214"/>
    </row>
    <row r="18" spans="1:7" ht="13.5" customHeight="1" x14ac:dyDescent="0.25">
      <c r="A18" s="3"/>
      <c r="B18" s="32" t="s">
        <v>60</v>
      </c>
      <c r="C18" s="28" t="s">
        <v>37</v>
      </c>
      <c r="D18" s="200" t="s">
        <v>68</v>
      </c>
      <c r="E18" s="200"/>
      <c r="F18" s="200"/>
      <c r="G18" s="201"/>
    </row>
    <row r="19" spans="1:7" ht="13.5" customHeight="1" x14ac:dyDescent="0.25">
      <c r="A19" s="3"/>
      <c r="B19" s="33" t="s">
        <v>61</v>
      </c>
      <c r="C19" s="28" t="s">
        <v>64</v>
      </c>
      <c r="D19" s="200" t="s">
        <v>69</v>
      </c>
      <c r="E19" s="200"/>
      <c r="F19" s="200"/>
      <c r="G19" s="201"/>
    </row>
    <row r="20" spans="1:7" ht="13.5" customHeight="1" thickBot="1" x14ac:dyDescent="0.3">
      <c r="A20" s="3"/>
      <c r="B20" s="34" t="s">
        <v>62</v>
      </c>
      <c r="C20" s="29" t="s">
        <v>65</v>
      </c>
      <c r="D20" s="202" t="s">
        <v>70</v>
      </c>
      <c r="E20" s="202"/>
      <c r="F20" s="202"/>
      <c r="G20" s="203"/>
    </row>
    <row r="21" spans="1:7" ht="13.5" customHeight="1" x14ac:dyDescent="0.25">
      <c r="A21" s="3"/>
      <c r="B21" s="26"/>
      <c r="C21" s="27"/>
      <c r="D21" s="27"/>
      <c r="E21" s="25"/>
      <c r="F21" s="3"/>
    </row>
    <row r="22" spans="1:7" ht="13.5" customHeight="1" x14ac:dyDescent="0.25">
      <c r="A22" s="3"/>
      <c r="B22" s="26"/>
      <c r="C22" s="25"/>
      <c r="D22" s="25"/>
      <c r="E22" s="25"/>
      <c r="F22" s="3"/>
    </row>
    <row r="23" spans="1:7" ht="13.5" customHeight="1" x14ac:dyDescent="0.25">
      <c r="A23" s="3"/>
      <c r="B23" s="3"/>
      <c r="C23" s="3"/>
      <c r="D23" s="3"/>
      <c r="E23" s="3"/>
      <c r="F23" s="3"/>
    </row>
  </sheetData>
  <mergeCells count="10">
    <mergeCell ref="A2:G2"/>
    <mergeCell ref="D19:G19"/>
    <mergeCell ref="D20:G20"/>
    <mergeCell ref="B16:G16"/>
    <mergeCell ref="E4:G4"/>
    <mergeCell ref="A7:A11"/>
    <mergeCell ref="B12:B13"/>
    <mergeCell ref="C13:G13"/>
    <mergeCell ref="D17:G17"/>
    <mergeCell ref="D18:G1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X86"/>
  <sheetViews>
    <sheetView tabSelected="1" topLeftCell="AT5" zoomScaleNormal="100" zoomScaleSheetLayoutView="85" workbookViewId="0">
      <selection activeCell="AW9" sqref="AW9"/>
    </sheetView>
  </sheetViews>
  <sheetFormatPr baseColWidth="10" defaultColWidth="11.44140625" defaultRowHeight="10.199999999999999" x14ac:dyDescent="0.3"/>
  <cols>
    <col min="1" max="1" width="25" style="76" customWidth="1"/>
    <col min="2" max="2" width="27.6640625" style="76" customWidth="1"/>
    <col min="3" max="3" width="35.6640625" style="76" customWidth="1"/>
    <col min="4" max="4" width="19.109375" style="76" customWidth="1"/>
    <col min="5" max="5" width="14.109375" style="76" customWidth="1"/>
    <col min="6" max="6" width="31.33203125" style="76" customWidth="1"/>
    <col min="7" max="7" width="45.5546875" style="77" customWidth="1"/>
    <col min="8" max="8" width="20.88671875" style="77" customWidth="1"/>
    <col min="9" max="9" width="35.6640625" style="77" customWidth="1"/>
    <col min="10" max="10" width="31" style="77" customWidth="1"/>
    <col min="11" max="11" width="15" style="77" customWidth="1"/>
    <col min="12" max="12" width="4.33203125" style="77" customWidth="1"/>
    <col min="13" max="13" width="15" style="77" customWidth="1"/>
    <col min="14" max="14" width="4.33203125" style="77" customWidth="1"/>
    <col min="15" max="16" width="17" style="77" customWidth="1"/>
    <col min="17" max="17" width="40.6640625" style="77" customWidth="1"/>
    <col min="18" max="19" width="17.33203125" style="77" customWidth="1"/>
    <col min="20" max="20" width="16" style="77" customWidth="1"/>
    <col min="21" max="21" width="4.33203125" style="77" customWidth="1"/>
    <col min="22" max="22" width="13.109375" style="77" customWidth="1"/>
    <col min="23" max="23" width="13.5546875" style="78" hidden="1" customWidth="1"/>
    <col min="24" max="24" width="10.88671875" style="77" hidden="1" customWidth="1"/>
    <col min="25" max="25" width="12" style="77" hidden="1" customWidth="1"/>
    <col min="26" max="26" width="19.5546875" style="76" hidden="1" customWidth="1"/>
    <col min="27" max="27" width="8.44140625" style="76" hidden="1" customWidth="1"/>
    <col min="28" max="28" width="13.88671875" style="77" hidden="1" customWidth="1"/>
    <col min="29" max="29" width="8.44140625" style="76" hidden="1" customWidth="1"/>
    <col min="30" max="30" width="5.5546875" style="77" hidden="1" customWidth="1"/>
    <col min="31" max="31" width="16" style="77" hidden="1" customWidth="1"/>
    <col min="32" max="32" width="11" style="77" hidden="1" customWidth="1"/>
    <col min="33" max="33" width="16" style="77" hidden="1" customWidth="1"/>
    <col min="34" max="34" width="15.88671875" style="77" hidden="1" customWidth="1"/>
    <col min="35" max="35" width="13.6640625" style="77" customWidth="1"/>
    <col min="36" max="36" width="21" style="77" customWidth="1"/>
    <col min="37" max="37" width="40.5546875" style="76" customWidth="1"/>
    <col min="38" max="38" width="27.33203125" style="76" customWidth="1"/>
    <col min="39" max="39" width="17.5546875" style="76" customWidth="1"/>
    <col min="40" max="40" width="21.44140625" style="76" customWidth="1"/>
    <col min="41" max="42" width="16.6640625" style="76" customWidth="1"/>
    <col min="43" max="43" width="27" style="77" customWidth="1"/>
    <col min="44" max="44" width="16.88671875" style="77" customWidth="1"/>
    <col min="45" max="45" width="55.6640625" style="77" customWidth="1"/>
    <col min="46" max="46" width="16.88671875" style="76" customWidth="1"/>
    <col min="47" max="47" width="16.88671875" style="80" customWidth="1"/>
    <col min="48" max="48" width="16.88671875" style="76" customWidth="1"/>
    <col min="49" max="49" width="70.88671875" style="77" customWidth="1"/>
    <col min="50" max="50" width="18.6640625" style="76" customWidth="1"/>
    <col min="51" max="16384" width="11.44140625" style="77"/>
  </cols>
  <sheetData>
    <row r="1" spans="1:50" ht="18.600000000000001" customHeight="1" x14ac:dyDescent="0.3">
      <c r="A1" s="398"/>
      <c r="B1" s="419" t="s">
        <v>146</v>
      </c>
      <c r="C1" s="420"/>
      <c r="D1" s="420"/>
      <c r="E1" s="420"/>
      <c r="F1" s="420"/>
      <c r="G1" s="420"/>
      <c r="H1" s="420"/>
      <c r="I1" s="420"/>
      <c r="J1" s="420"/>
      <c r="K1" s="420"/>
      <c r="L1" s="420"/>
      <c r="M1" s="420"/>
      <c r="N1" s="420"/>
      <c r="O1" s="420"/>
      <c r="P1" s="421"/>
      <c r="Q1" s="430" t="s">
        <v>143</v>
      </c>
      <c r="R1" s="431"/>
      <c r="S1" s="431"/>
      <c r="T1" s="432"/>
      <c r="U1" s="419"/>
      <c r="V1" s="449"/>
      <c r="W1" s="457"/>
      <c r="X1" s="458"/>
      <c r="Y1" s="458"/>
      <c r="Z1" s="419" t="str">
        <f>+B1</f>
        <v>MATRIZ DE CALIFICACIÓN, EVALUACIÓN Y RESPUESTA A LOS RIESGOS</v>
      </c>
      <c r="AA1" s="420"/>
      <c r="AB1" s="420"/>
      <c r="AC1" s="420"/>
      <c r="AD1" s="420"/>
      <c r="AE1" s="420"/>
      <c r="AF1" s="420"/>
      <c r="AG1" s="420"/>
      <c r="AH1" s="420"/>
      <c r="AI1" s="420"/>
      <c r="AJ1" s="420"/>
      <c r="AK1" s="420"/>
      <c r="AL1" s="420"/>
      <c r="AM1" s="421"/>
      <c r="AN1" s="478" t="str">
        <f>+Q1</f>
        <v>CÓDIGO: EPLE-FT-025</v>
      </c>
      <c r="AO1" s="431"/>
      <c r="AP1" s="432"/>
      <c r="AQ1" s="452"/>
      <c r="AR1" s="335"/>
      <c r="AS1" s="338" t="s">
        <v>146</v>
      </c>
      <c r="AT1" s="338"/>
      <c r="AU1" s="338"/>
      <c r="AV1" s="338"/>
      <c r="AW1" s="338"/>
      <c r="AX1" s="335"/>
    </row>
    <row r="2" spans="1:50" ht="18.600000000000001" customHeight="1" x14ac:dyDescent="0.3">
      <c r="A2" s="399"/>
      <c r="B2" s="422"/>
      <c r="C2" s="423"/>
      <c r="D2" s="423"/>
      <c r="E2" s="423"/>
      <c r="F2" s="423"/>
      <c r="G2" s="423"/>
      <c r="H2" s="423"/>
      <c r="I2" s="423"/>
      <c r="J2" s="423"/>
      <c r="K2" s="423"/>
      <c r="L2" s="423"/>
      <c r="M2" s="423"/>
      <c r="N2" s="423"/>
      <c r="O2" s="423"/>
      <c r="P2" s="424"/>
      <c r="Q2" s="433" t="s">
        <v>144</v>
      </c>
      <c r="R2" s="433"/>
      <c r="S2" s="433"/>
      <c r="T2" s="433"/>
      <c r="U2" s="422"/>
      <c r="V2" s="450"/>
      <c r="W2" s="459"/>
      <c r="X2" s="460"/>
      <c r="Y2" s="460"/>
      <c r="Z2" s="422"/>
      <c r="AA2" s="423"/>
      <c r="AB2" s="423"/>
      <c r="AC2" s="423"/>
      <c r="AD2" s="423"/>
      <c r="AE2" s="423"/>
      <c r="AF2" s="423"/>
      <c r="AG2" s="423"/>
      <c r="AH2" s="423"/>
      <c r="AI2" s="423"/>
      <c r="AJ2" s="423"/>
      <c r="AK2" s="423"/>
      <c r="AL2" s="423"/>
      <c r="AM2" s="424"/>
      <c r="AN2" s="479" t="str">
        <f>+Q2</f>
        <v>VERSIÓN: 09</v>
      </c>
      <c r="AO2" s="480"/>
      <c r="AP2" s="481"/>
      <c r="AQ2" s="453"/>
      <c r="AR2" s="336"/>
      <c r="AS2" s="339"/>
      <c r="AT2" s="339"/>
      <c r="AU2" s="339"/>
      <c r="AV2" s="339"/>
      <c r="AW2" s="339"/>
      <c r="AX2" s="336"/>
    </row>
    <row r="3" spans="1:50" ht="18.600000000000001" customHeight="1" x14ac:dyDescent="0.3">
      <c r="A3" s="399"/>
      <c r="B3" s="422"/>
      <c r="C3" s="423"/>
      <c r="D3" s="423"/>
      <c r="E3" s="423"/>
      <c r="F3" s="423"/>
      <c r="G3" s="423"/>
      <c r="H3" s="423"/>
      <c r="I3" s="423"/>
      <c r="J3" s="423"/>
      <c r="K3" s="423"/>
      <c r="L3" s="423"/>
      <c r="M3" s="423"/>
      <c r="N3" s="423"/>
      <c r="O3" s="423"/>
      <c r="P3" s="424"/>
      <c r="Q3" s="433" t="s">
        <v>147</v>
      </c>
      <c r="R3" s="433"/>
      <c r="S3" s="433"/>
      <c r="T3" s="433"/>
      <c r="U3" s="422"/>
      <c r="V3" s="450"/>
      <c r="W3" s="459"/>
      <c r="X3" s="460"/>
      <c r="Y3" s="460"/>
      <c r="Z3" s="422"/>
      <c r="AA3" s="423"/>
      <c r="AB3" s="423"/>
      <c r="AC3" s="423"/>
      <c r="AD3" s="423"/>
      <c r="AE3" s="423"/>
      <c r="AF3" s="423"/>
      <c r="AG3" s="423"/>
      <c r="AH3" s="423"/>
      <c r="AI3" s="423"/>
      <c r="AJ3" s="423"/>
      <c r="AK3" s="423"/>
      <c r="AL3" s="423"/>
      <c r="AM3" s="424"/>
      <c r="AN3" s="479" t="str">
        <f>+Q3</f>
        <v>FECHA DE APROBACIÓN: 15/01/2020</v>
      </c>
      <c r="AO3" s="480"/>
      <c r="AP3" s="481"/>
      <c r="AQ3" s="453"/>
      <c r="AR3" s="336"/>
      <c r="AS3" s="339"/>
      <c r="AT3" s="339"/>
      <c r="AU3" s="339"/>
      <c r="AV3" s="339"/>
      <c r="AW3" s="339"/>
      <c r="AX3" s="336"/>
    </row>
    <row r="4" spans="1:50" ht="18.600000000000001" customHeight="1" thickBot="1" x14ac:dyDescent="0.35">
      <c r="A4" s="400"/>
      <c r="B4" s="425"/>
      <c r="C4" s="426"/>
      <c r="D4" s="426"/>
      <c r="E4" s="426"/>
      <c r="F4" s="426"/>
      <c r="G4" s="426"/>
      <c r="H4" s="426"/>
      <c r="I4" s="426"/>
      <c r="J4" s="426"/>
      <c r="K4" s="426"/>
      <c r="L4" s="426"/>
      <c r="M4" s="426"/>
      <c r="N4" s="426"/>
      <c r="O4" s="426"/>
      <c r="P4" s="427"/>
      <c r="Q4" s="434" t="s">
        <v>145</v>
      </c>
      <c r="R4" s="434"/>
      <c r="S4" s="434"/>
      <c r="T4" s="434"/>
      <c r="U4" s="425"/>
      <c r="V4" s="451"/>
      <c r="W4" s="461"/>
      <c r="X4" s="462"/>
      <c r="Y4" s="462"/>
      <c r="Z4" s="425"/>
      <c r="AA4" s="426"/>
      <c r="AB4" s="426"/>
      <c r="AC4" s="426"/>
      <c r="AD4" s="426"/>
      <c r="AE4" s="426"/>
      <c r="AF4" s="426"/>
      <c r="AG4" s="426"/>
      <c r="AH4" s="426"/>
      <c r="AI4" s="426"/>
      <c r="AJ4" s="426"/>
      <c r="AK4" s="426"/>
      <c r="AL4" s="426"/>
      <c r="AM4" s="427"/>
      <c r="AN4" s="482" t="str">
        <f>+Q4</f>
        <v>RESPONSABLE: PLANEACIÓN</v>
      </c>
      <c r="AO4" s="483"/>
      <c r="AP4" s="484"/>
      <c r="AQ4" s="454"/>
      <c r="AR4" s="337"/>
      <c r="AS4" s="340"/>
      <c r="AT4" s="340"/>
      <c r="AU4" s="340"/>
      <c r="AV4" s="340"/>
      <c r="AW4" s="340"/>
      <c r="AX4" s="337"/>
    </row>
    <row r="5" spans="1:50" ht="10.8" thickBot="1" x14ac:dyDescent="0.35">
      <c r="Z5" s="79"/>
    </row>
    <row r="6" spans="1:50" s="167" customFormat="1" ht="21" customHeight="1" thickBot="1" x14ac:dyDescent="0.35">
      <c r="A6" s="408" t="s">
        <v>0</v>
      </c>
      <c r="B6" s="409"/>
      <c r="C6" s="409"/>
      <c r="D6" s="409"/>
      <c r="E6" s="409"/>
      <c r="F6" s="409"/>
      <c r="G6" s="409"/>
      <c r="H6" s="409"/>
      <c r="I6" s="409"/>
      <c r="J6" s="410"/>
      <c r="K6" s="435" t="s">
        <v>78</v>
      </c>
      <c r="L6" s="436"/>
      <c r="M6" s="436"/>
      <c r="N6" s="436"/>
      <c r="O6" s="436"/>
      <c r="P6" s="437"/>
      <c r="Q6" s="444" t="s">
        <v>126</v>
      </c>
      <c r="R6" s="445"/>
      <c r="S6" s="445"/>
      <c r="T6" s="445"/>
      <c r="U6" s="445"/>
      <c r="V6" s="446"/>
      <c r="W6" s="469" t="s">
        <v>113</v>
      </c>
      <c r="X6" s="470"/>
      <c r="Y6" s="470"/>
      <c r="Z6" s="470"/>
      <c r="AA6" s="470"/>
      <c r="AB6" s="470"/>
      <c r="AC6" s="470"/>
      <c r="AD6" s="470"/>
      <c r="AE6" s="470"/>
      <c r="AF6" s="470"/>
      <c r="AG6" s="470"/>
      <c r="AH6" s="470"/>
      <c r="AI6" s="470"/>
      <c r="AJ6" s="471"/>
      <c r="AK6" s="472" t="s">
        <v>138</v>
      </c>
      <c r="AL6" s="472"/>
      <c r="AM6" s="472"/>
      <c r="AN6" s="472"/>
      <c r="AO6" s="472"/>
      <c r="AP6" s="472"/>
      <c r="AQ6" s="472"/>
      <c r="AR6" s="322" t="s">
        <v>447</v>
      </c>
      <c r="AS6" s="323"/>
      <c r="AT6" s="323"/>
      <c r="AU6" s="323"/>
      <c r="AV6" s="323"/>
      <c r="AW6" s="323"/>
      <c r="AX6" s="324"/>
    </row>
    <row r="7" spans="1:50" x14ac:dyDescent="0.3">
      <c r="A7" s="401" t="s">
        <v>593</v>
      </c>
      <c r="B7" s="402"/>
      <c r="C7" s="402"/>
      <c r="D7" s="402"/>
      <c r="E7" s="402"/>
      <c r="F7" s="403" t="s">
        <v>594</v>
      </c>
      <c r="G7" s="403" t="s">
        <v>72</v>
      </c>
      <c r="H7" s="407" t="s">
        <v>139</v>
      </c>
      <c r="I7" s="403" t="s">
        <v>595</v>
      </c>
      <c r="J7" s="405" t="s">
        <v>596</v>
      </c>
      <c r="K7" s="440" t="s">
        <v>597</v>
      </c>
      <c r="L7" s="428" t="s">
        <v>80</v>
      </c>
      <c r="M7" s="428" t="s">
        <v>598</v>
      </c>
      <c r="N7" s="428" t="s">
        <v>81</v>
      </c>
      <c r="O7" s="428" t="s">
        <v>599</v>
      </c>
      <c r="P7" s="438" t="s">
        <v>79</v>
      </c>
      <c r="Q7" s="447" t="s">
        <v>84</v>
      </c>
      <c r="R7" s="442" t="s">
        <v>136</v>
      </c>
      <c r="S7" s="394" t="s">
        <v>120</v>
      </c>
      <c r="T7" s="442" t="s">
        <v>122</v>
      </c>
      <c r="U7" s="396" t="s">
        <v>124</v>
      </c>
      <c r="V7" s="392" t="s">
        <v>112</v>
      </c>
      <c r="W7" s="463" t="s">
        <v>123</v>
      </c>
      <c r="X7" s="465" t="s">
        <v>125</v>
      </c>
      <c r="Y7" s="455" t="s">
        <v>121</v>
      </c>
      <c r="Z7" s="455" t="s">
        <v>115</v>
      </c>
      <c r="AA7" s="465" t="s">
        <v>127</v>
      </c>
      <c r="AB7" s="455" t="s">
        <v>116</v>
      </c>
      <c r="AC7" s="465" t="s">
        <v>128</v>
      </c>
      <c r="AD7" s="473" t="s">
        <v>130</v>
      </c>
      <c r="AE7" s="473"/>
      <c r="AF7" s="473"/>
      <c r="AG7" s="473"/>
      <c r="AH7" s="473"/>
      <c r="AI7" s="455" t="s">
        <v>114</v>
      </c>
      <c r="AJ7" s="467" t="s">
        <v>135</v>
      </c>
      <c r="AK7" s="474" t="s">
        <v>140</v>
      </c>
      <c r="AL7" s="342" t="s">
        <v>141</v>
      </c>
      <c r="AM7" s="342" t="s">
        <v>437</v>
      </c>
      <c r="AN7" s="342" t="s">
        <v>107</v>
      </c>
      <c r="AO7" s="344" t="s">
        <v>137</v>
      </c>
      <c r="AP7" s="345"/>
      <c r="AQ7" s="476" t="s">
        <v>148</v>
      </c>
      <c r="AR7" s="325" t="s">
        <v>440</v>
      </c>
      <c r="AS7" s="327" t="s">
        <v>441</v>
      </c>
      <c r="AT7" s="329" t="s">
        <v>442</v>
      </c>
      <c r="AU7" s="327" t="s">
        <v>443</v>
      </c>
      <c r="AV7" s="329" t="s">
        <v>444</v>
      </c>
      <c r="AW7" s="331" t="s">
        <v>445</v>
      </c>
      <c r="AX7" s="333" t="s">
        <v>446</v>
      </c>
    </row>
    <row r="8" spans="1:50" ht="31.2" thickBot="1" x14ac:dyDescent="0.35">
      <c r="A8" s="81" t="s">
        <v>1</v>
      </c>
      <c r="B8" s="82" t="s">
        <v>2</v>
      </c>
      <c r="C8" s="82" t="s">
        <v>55</v>
      </c>
      <c r="D8" s="82" t="s">
        <v>57</v>
      </c>
      <c r="E8" s="82" t="s">
        <v>56</v>
      </c>
      <c r="F8" s="404"/>
      <c r="G8" s="404"/>
      <c r="H8" s="404"/>
      <c r="I8" s="411"/>
      <c r="J8" s="406"/>
      <c r="K8" s="441"/>
      <c r="L8" s="429"/>
      <c r="M8" s="429"/>
      <c r="N8" s="429"/>
      <c r="O8" s="429"/>
      <c r="P8" s="439"/>
      <c r="Q8" s="448"/>
      <c r="R8" s="443"/>
      <c r="S8" s="395"/>
      <c r="T8" s="443"/>
      <c r="U8" s="397"/>
      <c r="V8" s="393"/>
      <c r="W8" s="464"/>
      <c r="X8" s="466"/>
      <c r="Y8" s="456"/>
      <c r="Z8" s="456"/>
      <c r="AA8" s="466"/>
      <c r="AB8" s="456"/>
      <c r="AC8" s="466"/>
      <c r="AD8" s="139" t="s">
        <v>131</v>
      </c>
      <c r="AE8" s="139" t="s">
        <v>132</v>
      </c>
      <c r="AF8" s="139" t="s">
        <v>133</v>
      </c>
      <c r="AG8" s="139" t="s">
        <v>134</v>
      </c>
      <c r="AH8" s="139" t="s">
        <v>600</v>
      </c>
      <c r="AI8" s="456"/>
      <c r="AJ8" s="468"/>
      <c r="AK8" s="475"/>
      <c r="AL8" s="343"/>
      <c r="AM8" s="343"/>
      <c r="AN8" s="343"/>
      <c r="AO8" s="83" t="s">
        <v>438</v>
      </c>
      <c r="AP8" s="83" t="s">
        <v>439</v>
      </c>
      <c r="AQ8" s="477"/>
      <c r="AR8" s="326"/>
      <c r="AS8" s="328"/>
      <c r="AT8" s="330"/>
      <c r="AU8" s="328"/>
      <c r="AV8" s="330"/>
      <c r="AW8" s="332"/>
      <c r="AX8" s="334"/>
    </row>
    <row r="9" spans="1:50" ht="71.400000000000006" x14ac:dyDescent="0.3">
      <c r="A9" s="218" t="s">
        <v>39</v>
      </c>
      <c r="B9" s="215" t="s">
        <v>54</v>
      </c>
      <c r="C9" s="217" t="s">
        <v>150</v>
      </c>
      <c r="D9" s="215" t="s">
        <v>21</v>
      </c>
      <c r="E9" s="215" t="s">
        <v>151</v>
      </c>
      <c r="F9" s="412" t="s">
        <v>161</v>
      </c>
      <c r="G9" s="414" t="s">
        <v>155</v>
      </c>
      <c r="H9" s="414" t="s">
        <v>19</v>
      </c>
      <c r="I9" s="414" t="s">
        <v>448</v>
      </c>
      <c r="J9" s="416" t="s">
        <v>154</v>
      </c>
      <c r="K9" s="141" t="s">
        <v>30</v>
      </c>
      <c r="L9" s="58">
        <f t="shared" ref="L9:L13" si="0">IF(K9="Rara vez",1,IF(K9="Improbable",2,IF(K9="Posible",3,IF(K9="Probable",4,IF(K9="Casi seguro",5,"")))))</f>
        <v>2</v>
      </c>
      <c r="M9" s="56" t="s">
        <v>37</v>
      </c>
      <c r="N9" s="58">
        <f t="shared" ref="N9:N13" si="1">IF(M9="Insignificante",1,IF(M9="Menor",2,IF(M9="Moderado",3,IF(M9="Mayor",4,IF(M9="Catastrófico",5,"")))))</f>
        <v>3</v>
      </c>
      <c r="O9" s="58">
        <f t="shared" ref="O9:O13" si="2">IF(OR(L9="",N9=""),"",L9*N9)</f>
        <v>6</v>
      </c>
      <c r="P9" s="390" t="str">
        <f t="shared" ref="P9:P13" si="3">IF(O9="","",IF(O9&lt;=2,"BAJA",IF(O9&lt;=6,"MODERADA",IF(O9&lt;=12,"ALTA","EXTREMA"))))</f>
        <v>MODERADA</v>
      </c>
      <c r="Q9" s="36" t="s">
        <v>168</v>
      </c>
      <c r="R9" s="58" t="s">
        <v>110</v>
      </c>
      <c r="S9" s="56" t="s">
        <v>110</v>
      </c>
      <c r="T9" s="58" t="str">
        <f t="shared" ref="T9:T13" si="4">IF(OR(R9="",S9=""),"",IF(AND(R9="Fuerte",S9="Fuerte"),"Fuerte",IF(OR(R9="Débil",S9="Débil"),"Débil","Moderado")))</f>
        <v>Fuerte</v>
      </c>
      <c r="U9" s="58">
        <f t="shared" ref="U9:U13" si="5">IF(T9="","",IF(T9="Fuerte",100,IF(T9="Moderado",50,0)))</f>
        <v>100</v>
      </c>
      <c r="V9" s="169" t="str">
        <f t="shared" ref="V9:V13" si="6">IF(OR(R9="",S9=""),"",(IF(AND(R9="Fuerte",S9="Fuerte"),"No","Si")))</f>
        <v>No</v>
      </c>
      <c r="W9" s="182">
        <v>0.33300000000000002</v>
      </c>
      <c r="X9" s="388">
        <f>((U9*W9)+(U10*W10)+(U11*W11))/100</f>
        <v>0.99900000000000011</v>
      </c>
      <c r="Y9" s="486" t="str">
        <f>IF(X9="","",IF(X9&lt;50%,"Débil",IF(X9&lt;=99%,"Moderado","Fuerte")))</f>
        <v>Fuerte</v>
      </c>
      <c r="Z9" s="217" t="s">
        <v>117</v>
      </c>
      <c r="AA9" s="486">
        <f t="shared" ref="AA9:AA15" si="7">IF(Z9="","",IF(AND(Y9="Fuerte",Z9="Directamente"),2,IF(AND(Y9="Moderado",Z9="Directamente"),1,0)))</f>
        <v>2</v>
      </c>
      <c r="AB9" s="217" t="s">
        <v>117</v>
      </c>
      <c r="AC9" s="486">
        <f t="shared" ref="AC9:AC15" si="8">IF(AB9="","",IF(AND(Y9="Fuerte",AB9="Directamente"),2,IF(AND(Y9="Fuerte",AB9="indirectamente"),1,IF(AND(Y9="Fuerte",AB9="No disminuye"),0,IF(AND(Y9="Moderado",AB9="Directamente"),1,IF(AND(Y9="Moderado",AB9="indirectamente"),0,IF(AND(Y9="Moderado",AB9="No disminuye"),0,0)))))))</f>
        <v>2</v>
      </c>
      <c r="AD9" s="386">
        <f t="shared" ref="AD9:AD15" si="9">IF(AA9="","",IF((L9-AA9)&lt;=0,1,L9-AA9))</f>
        <v>1</v>
      </c>
      <c r="AE9" s="386" t="str">
        <f t="shared" ref="AE9:AE15" si="10">IF(AD9=1,"Rara vez",IF(AD9=2,"Improbable",IF(AD9=3,"Posible",IF(AD9=4,"Probable",IF(AD9=5,"Casi seguro","")))))</f>
        <v>Rara vez</v>
      </c>
      <c r="AF9" s="386">
        <f t="shared" ref="AF9:AF15" si="11">IF(AC9="","",IF(AND(D9="Corrupción",(N9-AC9)&lt;=3),3,IF((N9-AC9)&lt;=1,1,N9-AC9)))</f>
        <v>1</v>
      </c>
      <c r="AG9" s="386" t="str">
        <f t="shared" ref="AG9:AG15" si="12">IF(AF9=1,"Insignificante",IF(AF9=2,"Menor",IF(AF9=3,"Moderado",IF(AF9=4,"Mayor",IF(AF9=5,"Catastrófico","")))))</f>
        <v>Insignificante</v>
      </c>
      <c r="AH9" s="486">
        <f t="shared" ref="AH9:AH15" si="13">IF(OR(AD9="",AF9=""),"",AD9*AF9)</f>
        <v>1</v>
      </c>
      <c r="AI9" s="390" t="str">
        <f>IF(AH9="","",IF(AH9&lt;=2,"BAJA",IF(AH9&lt;=6,"MODERADA",IF(AH9&lt;=12,"ALTA","EXTREMA"))))</f>
        <v>BAJA</v>
      </c>
      <c r="AJ9" s="488" t="str">
        <f t="shared" ref="AJ9:AJ13" si="14">IF(AI9="","",IF(AI9="Baja","Asumir el Riesgo.",IF(AI9="Moderada","Reducir el Riesgo.",IF(AI9="Alta","Reducir el Riesgo, Evitar, Compartir o Transferir.",IF(AI9="Extrema","Reducir el Riesgo, Evitar o Compartir (Se requiere acción inmediata).","")))))</f>
        <v>Asumir el Riesgo.</v>
      </c>
      <c r="AK9" s="172" t="s">
        <v>449</v>
      </c>
      <c r="AL9" s="37" t="s">
        <v>712</v>
      </c>
      <c r="AM9" s="37">
        <v>2</v>
      </c>
      <c r="AN9" s="37" t="s">
        <v>159</v>
      </c>
      <c r="AO9" s="38">
        <v>44287</v>
      </c>
      <c r="AP9" s="38">
        <v>44742</v>
      </c>
      <c r="AQ9" s="151" t="s">
        <v>713</v>
      </c>
      <c r="AR9" s="161">
        <v>44530</v>
      </c>
      <c r="AS9" s="43" t="s">
        <v>693</v>
      </c>
      <c r="AT9" s="122">
        <v>0</v>
      </c>
      <c r="AU9" s="123">
        <f>IF(AT9="","",IF(OR(AM9=0,AM9="",AR9=""),"",(AT9*100%)/AM9))</f>
        <v>0</v>
      </c>
      <c r="AV9" s="124" t="str">
        <f>IF(AT9="","",IF(AR9&lt;&gt;AP9,IF(AU9=0%,"SIN INICIAR",IF(AU9=100%,"TERMINADA",IF(AU9&gt;0%,"EN PROCESO",IF(AU9&lt;=0%,"INCUMPLIDA"))))))</f>
        <v>SIN INICIAR</v>
      </c>
      <c r="AW9" s="492" t="s">
        <v>710</v>
      </c>
      <c r="AX9" s="162" t="s">
        <v>696</v>
      </c>
    </row>
    <row r="10" spans="1:50" ht="61.2" x14ac:dyDescent="0.3">
      <c r="A10" s="219"/>
      <c r="B10" s="216"/>
      <c r="C10" s="223"/>
      <c r="D10" s="216"/>
      <c r="E10" s="216"/>
      <c r="F10" s="413"/>
      <c r="G10" s="415"/>
      <c r="H10" s="415"/>
      <c r="I10" s="415"/>
      <c r="J10" s="417"/>
      <c r="K10" s="142" t="s">
        <v>36</v>
      </c>
      <c r="L10" s="59">
        <f t="shared" ref="L10:L11" si="15">IF(K10="Rara vez",1,IF(K10="Improbable",2,IF(K10="Posible",3,IF(K10="Probable",4,IF(K10="Casi seguro",5,"")))))</f>
        <v>3</v>
      </c>
      <c r="M10" s="57" t="s">
        <v>37</v>
      </c>
      <c r="N10" s="59">
        <f t="shared" ref="N10" si="16">IF(M10="Insignificante",1,IF(M10="Menor",2,IF(M10="Moderado",3,IF(M10="Mayor",4,IF(M10="Catastrófico",5,"")))))</f>
        <v>3</v>
      </c>
      <c r="O10" s="59">
        <f t="shared" ref="O10" si="17">IF(OR(L10="",N10=""),"",L10*N10)</f>
        <v>9</v>
      </c>
      <c r="P10" s="391"/>
      <c r="Q10" s="68" t="s">
        <v>169</v>
      </c>
      <c r="R10" s="59" t="s">
        <v>110</v>
      </c>
      <c r="S10" s="57" t="s">
        <v>110</v>
      </c>
      <c r="T10" s="59" t="str">
        <f t="shared" ref="T10" si="18">IF(OR(R10="",S10=""),"",IF(AND(R10="Fuerte",S10="Fuerte"),"Fuerte",IF(OR(R10="Débil",S10="Débil"),"Débil","Moderado")))</f>
        <v>Fuerte</v>
      </c>
      <c r="U10" s="59">
        <f t="shared" ref="U10" si="19">IF(T10="","",IF(T10="Fuerte",100,IF(T10="Moderado",50,0)))</f>
        <v>100</v>
      </c>
      <c r="V10" s="168" t="str">
        <f t="shared" ref="V10" si="20">IF(OR(R10="",S10=""),"",(IF(AND(R10="Fuerte",S10="Fuerte"),"No","Si")))</f>
        <v>No</v>
      </c>
      <c r="W10" s="183">
        <v>0.33300000000000002</v>
      </c>
      <c r="X10" s="389"/>
      <c r="Y10" s="487" t="str">
        <f t="shared" ref="Y10:Y15" si="21">IF(X10="","",IF(X10&lt;50,"Débil",IF(X10&lt;=99,"Moderado","Fuerte")))</f>
        <v/>
      </c>
      <c r="Z10" s="223"/>
      <c r="AA10" s="487" t="str">
        <f t="shared" si="7"/>
        <v/>
      </c>
      <c r="AB10" s="223"/>
      <c r="AC10" s="487" t="str">
        <f t="shared" si="8"/>
        <v/>
      </c>
      <c r="AD10" s="387" t="str">
        <f t="shared" si="9"/>
        <v/>
      </c>
      <c r="AE10" s="387" t="str">
        <f t="shared" si="10"/>
        <v/>
      </c>
      <c r="AF10" s="387" t="str">
        <f t="shared" si="11"/>
        <v/>
      </c>
      <c r="AG10" s="387" t="str">
        <f t="shared" si="12"/>
        <v/>
      </c>
      <c r="AH10" s="487" t="str">
        <f t="shared" si="13"/>
        <v/>
      </c>
      <c r="AI10" s="391"/>
      <c r="AJ10" s="489"/>
      <c r="AK10" s="173" t="s">
        <v>450</v>
      </c>
      <c r="AL10" s="347" t="s">
        <v>167</v>
      </c>
      <c r="AM10" s="60">
        <v>4</v>
      </c>
      <c r="AN10" s="347" t="s">
        <v>159</v>
      </c>
      <c r="AO10" s="66">
        <v>44287</v>
      </c>
      <c r="AP10" s="66">
        <v>44742</v>
      </c>
      <c r="AQ10" s="97" t="s">
        <v>160</v>
      </c>
      <c r="AR10" s="161">
        <v>44530</v>
      </c>
      <c r="AS10" s="43" t="s">
        <v>694</v>
      </c>
      <c r="AT10" s="54">
        <v>2</v>
      </c>
      <c r="AU10" s="123">
        <f t="shared" ref="AU10:AU62" si="22">IF(AT10="","",IF(OR(AM10=0,AM10="",AR10=""),"",(AT10*100%)/AM10))</f>
        <v>0.5</v>
      </c>
      <c r="AV10" s="124" t="str">
        <f t="shared" ref="AV10:AV62" si="23">IF(AT10="","",IF(AR10&lt;&gt;AP10,IF(AU10=0%,"SIN INICIAR",IF(AU10=100%,"TERMINADA",IF(AU10&gt;0%,"EN PROCESO",IF(AU10&lt;=0%,"INCUMPLIDA"))))))</f>
        <v>EN PROCESO</v>
      </c>
      <c r="AW10" s="198" t="s">
        <v>714</v>
      </c>
      <c r="AX10" s="162" t="s">
        <v>696</v>
      </c>
    </row>
    <row r="11" spans="1:50" ht="61.2" x14ac:dyDescent="0.3">
      <c r="A11" s="220"/>
      <c r="B11" s="217"/>
      <c r="C11" s="223"/>
      <c r="D11" s="217"/>
      <c r="E11" s="217"/>
      <c r="F11" s="413"/>
      <c r="G11" s="415"/>
      <c r="H11" s="415"/>
      <c r="I11" s="415"/>
      <c r="J11" s="417"/>
      <c r="K11" s="142" t="s">
        <v>36</v>
      </c>
      <c r="L11" s="59">
        <f t="shared" si="15"/>
        <v>3</v>
      </c>
      <c r="M11" s="57" t="s">
        <v>37</v>
      </c>
      <c r="N11" s="59">
        <f t="shared" ref="N11" si="24">IF(M11="Insignificante",1,IF(M11="Menor",2,IF(M11="Moderado",3,IF(M11="Mayor",4,IF(M11="Catastrófico",5,"")))))</f>
        <v>3</v>
      </c>
      <c r="O11" s="59">
        <f t="shared" ref="O11" si="25">IF(OR(L11="",N11=""),"",L11*N11)</f>
        <v>9</v>
      </c>
      <c r="P11" s="391"/>
      <c r="Q11" s="68" t="s">
        <v>170</v>
      </c>
      <c r="R11" s="59" t="s">
        <v>110</v>
      </c>
      <c r="S11" s="57" t="s">
        <v>110</v>
      </c>
      <c r="T11" s="59" t="str">
        <f t="shared" ref="T11" si="26">IF(OR(R11="",S11=""),"",IF(AND(R11="Fuerte",S11="Fuerte"),"Fuerte",IF(OR(R11="Débil",S11="Débil"),"Débil","Moderado")))</f>
        <v>Fuerte</v>
      </c>
      <c r="U11" s="59">
        <f t="shared" ref="U11" si="27">IF(T11="","",IF(T11="Fuerte",100,IF(T11="Moderado",50,0)))</f>
        <v>100</v>
      </c>
      <c r="V11" s="168" t="str">
        <f t="shared" ref="V11" si="28">IF(OR(R11="",S11=""),"",(IF(AND(R11="Fuerte",S11="Fuerte"),"No","Si")))</f>
        <v>No</v>
      </c>
      <c r="W11" s="183">
        <v>0.33300000000000002</v>
      </c>
      <c r="X11" s="389"/>
      <c r="Y11" s="487" t="str">
        <f t="shared" si="21"/>
        <v/>
      </c>
      <c r="Z11" s="223"/>
      <c r="AA11" s="487" t="str">
        <f t="shared" si="7"/>
        <v/>
      </c>
      <c r="AB11" s="223"/>
      <c r="AC11" s="487" t="str">
        <f t="shared" si="8"/>
        <v/>
      </c>
      <c r="AD11" s="387" t="str">
        <f t="shared" si="9"/>
        <v/>
      </c>
      <c r="AE11" s="387" t="str">
        <f t="shared" si="10"/>
        <v/>
      </c>
      <c r="AF11" s="387" t="str">
        <f t="shared" si="11"/>
        <v/>
      </c>
      <c r="AG11" s="387" t="str">
        <f t="shared" si="12"/>
        <v/>
      </c>
      <c r="AH11" s="487" t="str">
        <f t="shared" si="13"/>
        <v/>
      </c>
      <c r="AI11" s="391"/>
      <c r="AJ11" s="489"/>
      <c r="AK11" s="173" t="s">
        <v>626</v>
      </c>
      <c r="AL11" s="347"/>
      <c r="AM11" s="60">
        <v>12</v>
      </c>
      <c r="AN11" s="347"/>
      <c r="AO11" s="66">
        <v>44287</v>
      </c>
      <c r="AP11" s="66">
        <v>44742</v>
      </c>
      <c r="AQ11" s="97" t="s">
        <v>165</v>
      </c>
      <c r="AR11" s="161">
        <v>44530</v>
      </c>
      <c r="AS11" s="43" t="s">
        <v>695</v>
      </c>
      <c r="AT11" s="54">
        <v>5</v>
      </c>
      <c r="AU11" s="123">
        <f t="shared" si="22"/>
        <v>0.41666666666666669</v>
      </c>
      <c r="AV11" s="124" t="str">
        <f t="shared" si="23"/>
        <v>EN PROCESO</v>
      </c>
      <c r="AW11" s="493" t="s">
        <v>711</v>
      </c>
      <c r="AX11" s="162" t="s">
        <v>696</v>
      </c>
    </row>
    <row r="12" spans="1:50" ht="81.599999999999994" x14ac:dyDescent="0.3">
      <c r="A12" s="87" t="s">
        <v>39</v>
      </c>
      <c r="B12" s="126" t="s">
        <v>54</v>
      </c>
      <c r="C12" s="223"/>
      <c r="D12" s="126" t="s">
        <v>21</v>
      </c>
      <c r="E12" s="126" t="s">
        <v>152</v>
      </c>
      <c r="F12" s="138" t="s">
        <v>171</v>
      </c>
      <c r="G12" s="126" t="s">
        <v>157</v>
      </c>
      <c r="H12" s="126" t="s">
        <v>73</v>
      </c>
      <c r="I12" s="129" t="s">
        <v>451</v>
      </c>
      <c r="J12" s="84" t="s">
        <v>156</v>
      </c>
      <c r="K12" s="142" t="s">
        <v>41</v>
      </c>
      <c r="L12" s="59">
        <f t="shared" si="0"/>
        <v>4</v>
      </c>
      <c r="M12" s="57" t="s">
        <v>37</v>
      </c>
      <c r="N12" s="59">
        <f t="shared" si="1"/>
        <v>3</v>
      </c>
      <c r="O12" s="59">
        <f t="shared" si="2"/>
        <v>12</v>
      </c>
      <c r="P12" s="61" t="str">
        <f t="shared" si="3"/>
        <v>ALTA</v>
      </c>
      <c r="Q12" s="39" t="s">
        <v>627</v>
      </c>
      <c r="R12" s="59" t="s">
        <v>110</v>
      </c>
      <c r="S12" s="57" t="s">
        <v>37</v>
      </c>
      <c r="T12" s="59" t="str">
        <f t="shared" si="4"/>
        <v>Moderado</v>
      </c>
      <c r="U12" s="59">
        <f t="shared" si="5"/>
        <v>50</v>
      </c>
      <c r="V12" s="168" t="str">
        <f t="shared" si="6"/>
        <v>Si</v>
      </c>
      <c r="W12" s="183">
        <v>1</v>
      </c>
      <c r="X12" s="40">
        <f>IF(W12="","",AVERAGE(U12*W12))/100</f>
        <v>0.5</v>
      </c>
      <c r="Y12" s="137" t="str">
        <f>IF(X12="","",IF(X12&lt;50%,"Débil",IF(X12&lt;=99%,"Moderado","Fuerte")))</f>
        <v>Moderado</v>
      </c>
      <c r="Z12" s="126" t="s">
        <v>117</v>
      </c>
      <c r="AA12" s="137">
        <f t="shared" si="7"/>
        <v>1</v>
      </c>
      <c r="AB12" s="126" t="s">
        <v>119</v>
      </c>
      <c r="AC12" s="137">
        <f t="shared" si="8"/>
        <v>0</v>
      </c>
      <c r="AD12" s="135">
        <f t="shared" si="9"/>
        <v>3</v>
      </c>
      <c r="AE12" s="135" t="str">
        <f t="shared" si="10"/>
        <v>Posible</v>
      </c>
      <c r="AF12" s="135">
        <f t="shared" si="11"/>
        <v>3</v>
      </c>
      <c r="AG12" s="135" t="str">
        <f t="shared" si="12"/>
        <v>Moderado</v>
      </c>
      <c r="AH12" s="168">
        <f t="shared" si="13"/>
        <v>9</v>
      </c>
      <c r="AI12" s="136" t="str">
        <f t="shared" ref="AI12:AI13" si="29">IF(AH12="","",IF(AH12&lt;=2,"BAJA",IF(AH12&lt;=6,"MODERADA",IF(AH12&lt;=12,"ALTA","EXTREMA"))))</f>
        <v>ALTA</v>
      </c>
      <c r="AJ12" s="184" t="str">
        <f t="shared" si="14"/>
        <v>Reducir el Riesgo, Evitar, Compartir o Transferir.</v>
      </c>
      <c r="AK12" s="173" t="s">
        <v>452</v>
      </c>
      <c r="AL12" s="41" t="s">
        <v>453</v>
      </c>
      <c r="AM12" s="60">
        <v>2</v>
      </c>
      <c r="AN12" s="60" t="s">
        <v>159</v>
      </c>
      <c r="AO12" s="66">
        <v>44287</v>
      </c>
      <c r="AP12" s="66">
        <v>44742</v>
      </c>
      <c r="AQ12" s="152" t="s">
        <v>454</v>
      </c>
      <c r="AR12" s="161">
        <v>44530</v>
      </c>
      <c r="AS12" s="43" t="s">
        <v>697</v>
      </c>
      <c r="AT12" s="54">
        <v>1</v>
      </c>
      <c r="AU12" s="123">
        <f t="shared" si="22"/>
        <v>0.5</v>
      </c>
      <c r="AV12" s="124" t="str">
        <f t="shared" si="23"/>
        <v>EN PROCESO</v>
      </c>
      <c r="AW12" s="493" t="s">
        <v>698</v>
      </c>
      <c r="AX12" s="163" t="s">
        <v>696</v>
      </c>
    </row>
    <row r="13" spans="1:50" ht="61.2" x14ac:dyDescent="0.3">
      <c r="A13" s="222" t="s">
        <v>39</v>
      </c>
      <c r="B13" s="221" t="s">
        <v>54</v>
      </c>
      <c r="C13" s="223"/>
      <c r="D13" s="221" t="s">
        <v>21</v>
      </c>
      <c r="E13" s="221" t="s">
        <v>153</v>
      </c>
      <c r="F13" s="413" t="s">
        <v>162</v>
      </c>
      <c r="G13" s="223" t="s">
        <v>158</v>
      </c>
      <c r="H13" s="223" t="s">
        <v>35</v>
      </c>
      <c r="I13" s="418" t="s">
        <v>455</v>
      </c>
      <c r="J13" s="490" t="s">
        <v>456</v>
      </c>
      <c r="K13" s="370" t="s">
        <v>30</v>
      </c>
      <c r="L13" s="487">
        <f t="shared" si="0"/>
        <v>2</v>
      </c>
      <c r="M13" s="223" t="s">
        <v>83</v>
      </c>
      <c r="N13" s="487">
        <f t="shared" si="1"/>
        <v>2</v>
      </c>
      <c r="O13" s="487">
        <f t="shared" si="2"/>
        <v>4</v>
      </c>
      <c r="P13" s="391" t="str">
        <f t="shared" si="3"/>
        <v>MODERADA</v>
      </c>
      <c r="Q13" s="68" t="s">
        <v>163</v>
      </c>
      <c r="R13" s="59" t="s">
        <v>110</v>
      </c>
      <c r="S13" s="57" t="s">
        <v>110</v>
      </c>
      <c r="T13" s="59" t="str">
        <f t="shared" si="4"/>
        <v>Fuerte</v>
      </c>
      <c r="U13" s="59">
        <f t="shared" si="5"/>
        <v>100</v>
      </c>
      <c r="V13" s="168" t="str">
        <f t="shared" si="6"/>
        <v>No</v>
      </c>
      <c r="W13" s="185">
        <v>0.33329999999999999</v>
      </c>
      <c r="X13" s="389">
        <f>((U13*W13)+(U15*W15)+(U14*W14))/100</f>
        <v>0.99930000000000008</v>
      </c>
      <c r="Y13" s="487" t="str">
        <f>IF(X13="","",IF(X13&lt;50%,"Débil",IF(X13&lt;=99%,"Moderado","Fuerte")))</f>
        <v>Fuerte</v>
      </c>
      <c r="Z13" s="223" t="s">
        <v>117</v>
      </c>
      <c r="AA13" s="487">
        <f t="shared" si="7"/>
        <v>2</v>
      </c>
      <c r="AB13" s="223" t="s">
        <v>117</v>
      </c>
      <c r="AC13" s="487">
        <f t="shared" si="8"/>
        <v>2</v>
      </c>
      <c r="AD13" s="387">
        <f t="shared" si="9"/>
        <v>1</v>
      </c>
      <c r="AE13" s="387" t="str">
        <f t="shared" si="10"/>
        <v>Rara vez</v>
      </c>
      <c r="AF13" s="387">
        <f t="shared" si="11"/>
        <v>1</v>
      </c>
      <c r="AG13" s="387" t="str">
        <f t="shared" si="12"/>
        <v>Insignificante</v>
      </c>
      <c r="AH13" s="485">
        <f t="shared" si="13"/>
        <v>1</v>
      </c>
      <c r="AI13" s="391" t="str">
        <f t="shared" si="29"/>
        <v>BAJA</v>
      </c>
      <c r="AJ13" s="489" t="str">
        <f t="shared" si="14"/>
        <v>Asumir el Riesgo.</v>
      </c>
      <c r="AK13" s="363" t="s">
        <v>457</v>
      </c>
      <c r="AL13" s="347" t="s">
        <v>458</v>
      </c>
      <c r="AM13" s="60">
        <v>6</v>
      </c>
      <c r="AN13" s="347" t="s">
        <v>159</v>
      </c>
      <c r="AO13" s="66">
        <v>44287</v>
      </c>
      <c r="AP13" s="66">
        <v>44742</v>
      </c>
      <c r="AQ13" s="385" t="s">
        <v>166</v>
      </c>
      <c r="AR13" s="161">
        <v>44530</v>
      </c>
      <c r="AS13" s="43" t="s">
        <v>695</v>
      </c>
      <c r="AT13" s="54">
        <v>5</v>
      </c>
      <c r="AU13" s="123">
        <f t="shared" si="22"/>
        <v>0.83333333333333337</v>
      </c>
      <c r="AV13" s="124" t="str">
        <f t="shared" si="23"/>
        <v>EN PROCESO</v>
      </c>
      <c r="AW13" s="493" t="s">
        <v>715</v>
      </c>
      <c r="AX13" s="163" t="s">
        <v>696</v>
      </c>
    </row>
    <row r="14" spans="1:50" ht="71.400000000000006" x14ac:dyDescent="0.3">
      <c r="A14" s="219"/>
      <c r="B14" s="216"/>
      <c r="C14" s="223"/>
      <c r="D14" s="216"/>
      <c r="E14" s="216"/>
      <c r="F14" s="413"/>
      <c r="G14" s="223"/>
      <c r="H14" s="223"/>
      <c r="I14" s="418"/>
      <c r="J14" s="490"/>
      <c r="K14" s="370"/>
      <c r="L14" s="487"/>
      <c r="M14" s="223"/>
      <c r="N14" s="487"/>
      <c r="O14" s="487"/>
      <c r="P14" s="391"/>
      <c r="Q14" s="68" t="s">
        <v>164</v>
      </c>
      <c r="R14" s="59" t="s">
        <v>110</v>
      </c>
      <c r="S14" s="57" t="s">
        <v>110</v>
      </c>
      <c r="T14" s="59" t="str">
        <f t="shared" ref="T14" si="30">IF(OR(R14="",S14=""),"",IF(AND(R14="Fuerte",S14="Fuerte"),"Fuerte",IF(OR(R14="Débil",S14="Débil"),"Débil","Moderado")))</f>
        <v>Fuerte</v>
      </c>
      <c r="U14" s="59">
        <f t="shared" ref="U14" si="31">IF(T14="","",IF(T14="Fuerte",100,IF(T14="Moderado",50,0)))</f>
        <v>100</v>
      </c>
      <c r="V14" s="168" t="str">
        <f t="shared" ref="V14" si="32">IF(OR(R14="",S14=""),"",(IF(AND(R14="Fuerte",S14="Fuerte"),"No","Si")))</f>
        <v>No</v>
      </c>
      <c r="W14" s="185">
        <v>0.33300000000000002</v>
      </c>
      <c r="X14" s="389"/>
      <c r="Y14" s="487"/>
      <c r="Z14" s="223"/>
      <c r="AA14" s="487"/>
      <c r="AB14" s="223"/>
      <c r="AC14" s="487"/>
      <c r="AD14" s="387"/>
      <c r="AE14" s="387"/>
      <c r="AF14" s="387"/>
      <c r="AG14" s="387"/>
      <c r="AH14" s="485"/>
      <c r="AI14" s="391"/>
      <c r="AJ14" s="489"/>
      <c r="AK14" s="363"/>
      <c r="AL14" s="347"/>
      <c r="AM14" s="60">
        <v>1</v>
      </c>
      <c r="AN14" s="347"/>
      <c r="AO14" s="66">
        <v>44287</v>
      </c>
      <c r="AP14" s="66">
        <v>44742</v>
      </c>
      <c r="AQ14" s="385"/>
      <c r="AR14" s="161">
        <v>44530</v>
      </c>
      <c r="AS14" s="43" t="s">
        <v>699</v>
      </c>
      <c r="AT14" s="54">
        <v>1</v>
      </c>
      <c r="AU14" s="123">
        <f t="shared" si="22"/>
        <v>1</v>
      </c>
      <c r="AV14" s="124" t="str">
        <f t="shared" si="23"/>
        <v>TERMINADA</v>
      </c>
      <c r="AW14" s="493" t="s">
        <v>716</v>
      </c>
      <c r="AX14" s="163" t="s">
        <v>696</v>
      </c>
    </row>
    <row r="15" spans="1:50" ht="71.400000000000006" x14ac:dyDescent="0.3">
      <c r="A15" s="220"/>
      <c r="B15" s="217"/>
      <c r="C15" s="223"/>
      <c r="D15" s="217"/>
      <c r="E15" s="217"/>
      <c r="F15" s="413"/>
      <c r="G15" s="223"/>
      <c r="H15" s="223"/>
      <c r="I15" s="418"/>
      <c r="J15" s="490"/>
      <c r="K15" s="370"/>
      <c r="L15" s="487"/>
      <c r="M15" s="223"/>
      <c r="N15" s="487"/>
      <c r="O15" s="487"/>
      <c r="P15" s="391"/>
      <c r="Q15" s="68" t="s">
        <v>628</v>
      </c>
      <c r="R15" s="59" t="s">
        <v>110</v>
      </c>
      <c r="S15" s="57" t="s">
        <v>110</v>
      </c>
      <c r="T15" s="59" t="str">
        <f t="shared" ref="T15:T31" si="33">IF(OR(R15="",S15=""),"",IF(AND(R15="Fuerte",S15="Fuerte"),"Fuerte",IF(OR(R15="Débil",S15="Débil"),"Débil","Moderado")))</f>
        <v>Fuerte</v>
      </c>
      <c r="U15" s="59">
        <f t="shared" ref="U15:U31" si="34">IF(T15="","",IF(T15="Fuerte",100,IF(T15="Moderado",50,0)))</f>
        <v>100</v>
      </c>
      <c r="V15" s="168" t="str">
        <f t="shared" ref="V15:V31" si="35">IF(OR(R15="",S15=""),"",(IF(AND(R15="Fuerte",S15="Fuerte"),"No","Si")))</f>
        <v>No</v>
      </c>
      <c r="W15" s="185">
        <v>0.33300000000000002</v>
      </c>
      <c r="X15" s="389"/>
      <c r="Y15" s="487" t="str">
        <f t="shared" si="21"/>
        <v/>
      </c>
      <c r="Z15" s="223"/>
      <c r="AA15" s="487" t="str">
        <f t="shared" si="7"/>
        <v/>
      </c>
      <c r="AB15" s="223"/>
      <c r="AC15" s="487" t="str">
        <f t="shared" si="8"/>
        <v/>
      </c>
      <c r="AD15" s="387" t="str">
        <f t="shared" si="9"/>
        <v/>
      </c>
      <c r="AE15" s="387" t="str">
        <f t="shared" si="10"/>
        <v/>
      </c>
      <c r="AF15" s="387" t="str">
        <f t="shared" si="11"/>
        <v/>
      </c>
      <c r="AG15" s="387" t="str">
        <f t="shared" si="12"/>
        <v/>
      </c>
      <c r="AH15" s="485" t="str">
        <f t="shared" si="13"/>
        <v/>
      </c>
      <c r="AI15" s="391"/>
      <c r="AJ15" s="489"/>
      <c r="AK15" s="363"/>
      <c r="AL15" s="347"/>
      <c r="AM15" s="60">
        <v>1</v>
      </c>
      <c r="AN15" s="347"/>
      <c r="AO15" s="66">
        <v>44287</v>
      </c>
      <c r="AP15" s="66">
        <v>44742</v>
      </c>
      <c r="AQ15" s="385"/>
      <c r="AR15" s="161">
        <v>44530</v>
      </c>
      <c r="AS15" s="43" t="s">
        <v>700</v>
      </c>
      <c r="AT15" s="54">
        <v>1</v>
      </c>
      <c r="AU15" s="123">
        <f t="shared" si="22"/>
        <v>1</v>
      </c>
      <c r="AV15" s="124" t="str">
        <f t="shared" si="23"/>
        <v>TERMINADA</v>
      </c>
      <c r="AW15" s="493" t="s">
        <v>717</v>
      </c>
      <c r="AX15" s="163" t="s">
        <v>696</v>
      </c>
    </row>
    <row r="16" spans="1:50" ht="179.4" customHeight="1" x14ac:dyDescent="0.3">
      <c r="A16" s="87" t="s">
        <v>33</v>
      </c>
      <c r="B16" s="126" t="s">
        <v>172</v>
      </c>
      <c r="C16" s="126" t="s">
        <v>173</v>
      </c>
      <c r="D16" s="126" t="s">
        <v>21</v>
      </c>
      <c r="E16" s="126" t="s">
        <v>174</v>
      </c>
      <c r="F16" s="129" t="s">
        <v>175</v>
      </c>
      <c r="G16" s="134" t="s">
        <v>176</v>
      </c>
      <c r="H16" s="129" t="s">
        <v>74</v>
      </c>
      <c r="I16" s="134" t="s">
        <v>177</v>
      </c>
      <c r="J16" s="144" t="s">
        <v>178</v>
      </c>
      <c r="K16" s="142" t="s">
        <v>36</v>
      </c>
      <c r="L16" s="64">
        <f>IF(K16="Rara vez",1,IF(K16="Improbable",2,IF(K16="Posible",3,IF(K16="Probable",4,IF(K16="Casi seguro",5,"")))))</f>
        <v>3</v>
      </c>
      <c r="M16" s="57" t="s">
        <v>42</v>
      </c>
      <c r="N16" s="64">
        <f>IF(M16="Insignificante",1,IF(M16="Menor",2,IF(M16="Moderado",3,IF(M16="Mayor",4,IF(M16="Catastrófico",5,"")))))</f>
        <v>4</v>
      </c>
      <c r="O16" s="64">
        <f>IF(OR(L16="",N16=""),"",L16*N16)</f>
        <v>12</v>
      </c>
      <c r="P16" s="65" t="str">
        <f>IF(O16="","",IF(O16&lt;=2,"BAJA",IF(O16&lt;=6,"MODERADA",IF(O16&lt;=12,"ALTA","EXTREMA"))))</f>
        <v>ALTA</v>
      </c>
      <c r="Q16" s="42" t="s">
        <v>179</v>
      </c>
      <c r="R16" s="64" t="str">
        <f>'[2]Anexo 2 - Controles (Gestión)'!E235</f>
        <v>Fuerte</v>
      </c>
      <c r="S16" s="57" t="s">
        <v>110</v>
      </c>
      <c r="T16" s="64" t="str">
        <f t="shared" si="33"/>
        <v>Fuerte</v>
      </c>
      <c r="U16" s="64">
        <f t="shared" si="34"/>
        <v>100</v>
      </c>
      <c r="V16" s="88" t="str">
        <f t="shared" si="35"/>
        <v>No</v>
      </c>
      <c r="W16" s="92">
        <v>1</v>
      </c>
      <c r="X16" s="127">
        <f t="shared" ref="X16" si="36">IF(U16="","",AVERAGE(U16*W16))</f>
        <v>100</v>
      </c>
      <c r="Y16" s="127" t="str">
        <f>IF(X16="","",IF(X16&lt;50,"Débil",IF(X16&lt;=99,"Moderado","Fuerte")))</f>
        <v>Fuerte</v>
      </c>
      <c r="Z16" s="126" t="s">
        <v>117</v>
      </c>
      <c r="AA16" s="127">
        <f>IF(Z16="","",IF(AND(Y16="Fuerte",Z16="Directamente"),2,IF(AND(Y16="Moderado",Z16="Directamente"),1,0)))</f>
        <v>2</v>
      </c>
      <c r="AB16" s="126" t="s">
        <v>117</v>
      </c>
      <c r="AC16" s="127">
        <f>IF(AB16="","",IF(AND(Y16="Fuerte",AB16="Directamente"),2,IF(AND(Y16="Fuerte",AB16="indirectamente"),1,IF(AND(Y16="Fuerte",AB16="No disminuye"),0,IF(AND(Y16="Moderado",AB16="Directamente"),1,IF(AND(Y16="Moderado",AB16="indirectamente"),0,IF(AND(Y16="Moderado",AB16="No disminuye"),0,0)))))))</f>
        <v>2</v>
      </c>
      <c r="AD16" s="127">
        <f>IF(AA16="","",IF((L16-AA16)&lt;=0,1,L16-AA16))</f>
        <v>1</v>
      </c>
      <c r="AE16" s="127" t="str">
        <f>IF(AD16=1,"Rara vez",IF(AD16=2,"Improbable",IF(AD16=3,"Posible",IF(AD16=4,"Probable",IF(AD16=5,"Casi seguro","")))))</f>
        <v>Rara vez</v>
      </c>
      <c r="AF16" s="127">
        <f>IF(AC16="","",IF(AND(D16="Corrupción",(N16-AC16)&lt;=3),3,IF((N16-AC16)&lt;=1,1,N16-AC16)))</f>
        <v>2</v>
      </c>
      <c r="AG16" s="127" t="str">
        <f>IF(AF16=1,"Insignificante",IF(AF16=2,"Menor",IF(AF16=3,"Moderado",IF(AF16=4,"Mayor",IF(AF16=5,"Catastrófico","")))))</f>
        <v>Menor</v>
      </c>
      <c r="AH16" s="88">
        <f>IF(OR(AD16="",AF16=""),"",AD16*AF16)</f>
        <v>2</v>
      </c>
      <c r="AI16" s="131" t="str">
        <f>IF(AH16="","",IF(AH16&lt;=2,"BAJA",IF(AH16&lt;=6,"MODERADA",IF(AH16&lt;=12,"ALTA","EXTREMA"))))</f>
        <v>BAJA</v>
      </c>
      <c r="AJ16" s="91" t="str">
        <f>IF(AI16="","",IF(AI16="Baja","Asumir el Riesgo.",IF(AI16="Moderada","Reducir el Riesgo.",IF(AI16="Alta","Reducir el Riesgo, Evitar, Compartir o Transferir.",IF(AI16="Extrema","Reducir el Riesgo, Evitar o Compartir (Se requiere acción inmediata).","")))))</f>
        <v>Asumir el Riesgo.</v>
      </c>
      <c r="AK16" s="174" t="s">
        <v>180</v>
      </c>
      <c r="AL16" s="60" t="s">
        <v>181</v>
      </c>
      <c r="AM16" s="60">
        <v>1</v>
      </c>
      <c r="AN16" s="63" t="s">
        <v>182</v>
      </c>
      <c r="AO16" s="66">
        <v>44409</v>
      </c>
      <c r="AP16" s="66">
        <v>44774</v>
      </c>
      <c r="AQ16" s="153" t="s">
        <v>183</v>
      </c>
      <c r="AR16" s="161">
        <v>44530</v>
      </c>
      <c r="AS16" s="115" t="s">
        <v>719</v>
      </c>
      <c r="AT16" s="54">
        <v>0.5</v>
      </c>
      <c r="AU16" s="123">
        <f t="shared" si="22"/>
        <v>0.5</v>
      </c>
      <c r="AV16" s="124" t="str">
        <f t="shared" si="23"/>
        <v>EN PROCESO</v>
      </c>
      <c r="AW16" s="494" t="s">
        <v>720</v>
      </c>
      <c r="AX16" s="163" t="s">
        <v>682</v>
      </c>
    </row>
    <row r="17" spans="1:50" ht="71.400000000000006" x14ac:dyDescent="0.3">
      <c r="A17" s="222" t="s">
        <v>33</v>
      </c>
      <c r="B17" s="221" t="s">
        <v>172</v>
      </c>
      <c r="C17" s="223" t="s">
        <v>173</v>
      </c>
      <c r="D17" s="221" t="s">
        <v>21</v>
      </c>
      <c r="E17" s="221" t="s">
        <v>184</v>
      </c>
      <c r="F17" s="347" t="s">
        <v>185</v>
      </c>
      <c r="G17" s="381" t="s">
        <v>186</v>
      </c>
      <c r="H17" s="129" t="s">
        <v>45</v>
      </c>
      <c r="I17" s="381" t="s">
        <v>187</v>
      </c>
      <c r="J17" s="384" t="s">
        <v>188</v>
      </c>
      <c r="K17" s="370" t="s">
        <v>30</v>
      </c>
      <c r="L17" s="312">
        <f>IF(K17="Rara vez",1,IF(K17="Improbable",2,IF(K17="Posible",3,IF(K17="Probable",4,IF(K17="Casi seguro",5,"")))))</f>
        <v>2</v>
      </c>
      <c r="M17" s="223" t="s">
        <v>37</v>
      </c>
      <c r="N17" s="312">
        <f>IF(M17="Insignificante",1,IF(M17="Menor",2,IF(M17="Moderado",3,IF(M17="Mayor",4,IF(M17="Catastrófico",5,"")))))</f>
        <v>3</v>
      </c>
      <c r="O17" s="312">
        <f>IF(OR(L17="",N17=""),"",L17*N17)</f>
        <v>6</v>
      </c>
      <c r="P17" s="308" t="str">
        <f>IF(O17="","",IF(O17&lt;=2,"BAJA",IF(O17&lt;=6,"MODERADA",IF(O17&lt;=12,"ALTA","EXTREMA"))))</f>
        <v>MODERADA</v>
      </c>
      <c r="Q17" s="42" t="s">
        <v>189</v>
      </c>
      <c r="R17" s="64" t="str">
        <f>'[2]Anexo 2 - Controles (Gestión)'!E253</f>
        <v>Fuerte</v>
      </c>
      <c r="S17" s="57" t="s">
        <v>110</v>
      </c>
      <c r="T17" s="64" t="str">
        <f t="shared" si="33"/>
        <v>Fuerte</v>
      </c>
      <c r="U17" s="64">
        <f t="shared" si="34"/>
        <v>100</v>
      </c>
      <c r="V17" s="88" t="str">
        <f t="shared" si="35"/>
        <v>No</v>
      </c>
      <c r="W17" s="92">
        <v>0.7</v>
      </c>
      <c r="X17" s="368">
        <f>(U17*W17)+(U18*W18)</f>
        <v>70</v>
      </c>
      <c r="Y17" s="312" t="str">
        <f>IF(X17="","",IF(X17&lt;50,"Débil",IF(X17&lt;=99,"Moderado","Fuerte")))</f>
        <v>Moderado</v>
      </c>
      <c r="Z17" s="223" t="s">
        <v>117</v>
      </c>
      <c r="AA17" s="312">
        <f>IF(Z17="","",IF(AND(Y17="Fuerte",Z17="Directamente"),2,IF(AND(Y17="Moderado",Z17="Directamente"),1,0)))</f>
        <v>1</v>
      </c>
      <c r="AB17" s="223" t="s">
        <v>117</v>
      </c>
      <c r="AC17" s="312">
        <f>IF(AB17="","",IF(AND(Y17="Fuerte",AB17="Directamente"),2,IF(AND(Y17="Fuerte",AB17="indirectamente"),1,IF(AND(Y17="Fuerte",AB17="No disminuye"),0,IF(AND(Y17="Moderado",AB17="Directamente"),1,IF(AND(Y17="Moderado",AB17="indirectamente"),0,IF(AND(Y17="Moderado",AB17="No disminuye"),0,0)))))))</f>
        <v>1</v>
      </c>
      <c r="AD17" s="312">
        <f>IF(AA17="","",IF((L17-AA17)&lt;=0,1,L17-AA17))</f>
        <v>1</v>
      </c>
      <c r="AE17" s="312" t="str">
        <f>IF(AD17=1,"Rara vez",IF(AD17=2,"Improbable",IF(AD17=3,"Posible",IF(AD17=4,"Probable",IF(AD17=5,"Casi seguro","")))))</f>
        <v>Rara vez</v>
      </c>
      <c r="AF17" s="312">
        <f>IF(AC17="","",IF(AND(D17="Corrupción",(N17-AC17)&lt;=3),3,IF((N17-AC17)&lt;=1,1,N17-AC17)))</f>
        <v>2</v>
      </c>
      <c r="AG17" s="312" t="str">
        <f>IF(AF17=1,"Insignificante",IF(AF17=2,"Menor",IF(AF17=3,"Moderado",IF(AF17=4,"Mayor",IF(AF17=5,"Catastrófico","")))))</f>
        <v>Menor</v>
      </c>
      <c r="AH17" s="364">
        <f>IF(OR(AD17="",AF17=""),"",AD17*AF17)</f>
        <v>2</v>
      </c>
      <c r="AI17" s="308" t="str">
        <f>IF(AH17="","",IF(AH17&lt;=2,"BAJA",IF(AH17&lt;=6,"MODERADA",IF(AH17&lt;=12,"ALTA","EXTREMA"))))</f>
        <v>BAJA</v>
      </c>
      <c r="AJ17" s="365" t="str">
        <f>IF(AI17="","",IF(AI17="Baja","Asumir el Riesgo.",IF(AI17="Moderada","Reducir el Riesgo.",IF(AI17="Alta","Reducir el Riesgo, Evitar, Compartir o Transferir.",IF(AI17="Extrema","Reducir el Riesgo, Evitar o Compartir (Se requiere acción inmediata).","")))))</f>
        <v>Asumir el Riesgo.</v>
      </c>
      <c r="AK17" s="174" t="s">
        <v>190</v>
      </c>
      <c r="AL17" s="60" t="s">
        <v>191</v>
      </c>
      <c r="AM17" s="60">
        <v>1</v>
      </c>
      <c r="AN17" s="63" t="s">
        <v>182</v>
      </c>
      <c r="AO17" s="66">
        <v>44409</v>
      </c>
      <c r="AP17" s="66">
        <v>44774</v>
      </c>
      <c r="AQ17" s="153" t="s">
        <v>192</v>
      </c>
      <c r="AR17" s="161">
        <v>44530</v>
      </c>
      <c r="AS17" s="116" t="s">
        <v>683</v>
      </c>
      <c r="AT17" s="54">
        <v>0.5</v>
      </c>
      <c r="AU17" s="123">
        <f t="shared" si="22"/>
        <v>0.5</v>
      </c>
      <c r="AV17" s="124" t="str">
        <f t="shared" si="23"/>
        <v>EN PROCESO</v>
      </c>
      <c r="AW17" s="495" t="s">
        <v>763</v>
      </c>
      <c r="AX17" s="163" t="s">
        <v>682</v>
      </c>
    </row>
    <row r="18" spans="1:50" ht="71.400000000000006" x14ac:dyDescent="0.3">
      <c r="A18" s="220"/>
      <c r="B18" s="217"/>
      <c r="C18" s="223"/>
      <c r="D18" s="217"/>
      <c r="E18" s="217"/>
      <c r="F18" s="347"/>
      <c r="G18" s="381"/>
      <c r="H18" s="129" t="s">
        <v>45</v>
      </c>
      <c r="I18" s="381"/>
      <c r="J18" s="384"/>
      <c r="K18" s="370"/>
      <c r="L18" s="312"/>
      <c r="M18" s="223"/>
      <c r="N18" s="312"/>
      <c r="O18" s="312"/>
      <c r="P18" s="308"/>
      <c r="Q18" s="42" t="s">
        <v>193</v>
      </c>
      <c r="R18" s="64" t="s">
        <v>111</v>
      </c>
      <c r="S18" s="57" t="s">
        <v>110</v>
      </c>
      <c r="T18" s="64" t="str">
        <f t="shared" si="33"/>
        <v>Débil</v>
      </c>
      <c r="U18" s="64">
        <f t="shared" si="34"/>
        <v>0</v>
      </c>
      <c r="V18" s="88" t="str">
        <f t="shared" si="35"/>
        <v>Si</v>
      </c>
      <c r="W18" s="92">
        <v>0.3</v>
      </c>
      <c r="X18" s="368"/>
      <c r="Y18" s="312"/>
      <c r="Z18" s="223"/>
      <c r="AA18" s="312"/>
      <c r="AB18" s="223"/>
      <c r="AC18" s="312"/>
      <c r="AD18" s="312"/>
      <c r="AE18" s="312"/>
      <c r="AF18" s="312"/>
      <c r="AG18" s="312"/>
      <c r="AH18" s="364"/>
      <c r="AI18" s="308"/>
      <c r="AJ18" s="365"/>
      <c r="AK18" s="174" t="s">
        <v>629</v>
      </c>
      <c r="AL18" s="60" t="s">
        <v>194</v>
      </c>
      <c r="AM18" s="60">
        <v>1</v>
      </c>
      <c r="AN18" s="63" t="s">
        <v>182</v>
      </c>
      <c r="AO18" s="66">
        <v>44409</v>
      </c>
      <c r="AP18" s="66">
        <v>44774</v>
      </c>
      <c r="AQ18" s="153" t="s">
        <v>195</v>
      </c>
      <c r="AR18" s="161">
        <v>44530</v>
      </c>
      <c r="AS18" s="116" t="s">
        <v>684</v>
      </c>
      <c r="AT18" s="54">
        <v>0.5</v>
      </c>
      <c r="AU18" s="123">
        <f t="shared" si="22"/>
        <v>0.5</v>
      </c>
      <c r="AV18" s="124" t="str">
        <f t="shared" si="23"/>
        <v>EN PROCESO</v>
      </c>
      <c r="AW18" s="494" t="s">
        <v>721</v>
      </c>
      <c r="AX18" s="163" t="s">
        <v>682</v>
      </c>
    </row>
    <row r="19" spans="1:50" ht="122.4" x14ac:dyDescent="0.3">
      <c r="A19" s="222" t="s">
        <v>33</v>
      </c>
      <c r="B19" s="221" t="s">
        <v>172</v>
      </c>
      <c r="C19" s="223" t="s">
        <v>173</v>
      </c>
      <c r="D19" s="221" t="s">
        <v>142</v>
      </c>
      <c r="E19" s="221" t="s">
        <v>196</v>
      </c>
      <c r="F19" s="347" t="s">
        <v>197</v>
      </c>
      <c r="G19" s="381" t="s">
        <v>198</v>
      </c>
      <c r="H19" s="129" t="s">
        <v>75</v>
      </c>
      <c r="I19" s="381" t="s">
        <v>199</v>
      </c>
      <c r="J19" s="384" t="s">
        <v>200</v>
      </c>
      <c r="K19" s="370" t="s">
        <v>36</v>
      </c>
      <c r="L19" s="312">
        <f>IF(K19="Rara vez",1,IF(K19="Improbable",2,IF(K19="Posible",3,IF(K19="Probable",4,IF(K19="Casi seguro",5,"")))))</f>
        <v>3</v>
      </c>
      <c r="M19" s="223" t="s">
        <v>82</v>
      </c>
      <c r="N19" s="312">
        <f>IF(M19="Insignificante",1,IF(M19="Menor",2,IF(M19="Moderado",3,IF(M19="Mayor",4,IF(M19="Catastrófico",5,"")))))</f>
        <v>1</v>
      </c>
      <c r="O19" s="312">
        <f>IF(OR(L19="",N19=""),"",L19*N19)</f>
        <v>3</v>
      </c>
      <c r="P19" s="308" t="str">
        <f>IF(O19="","",IF(O19&lt;=2,"BAJA",IF(O19&lt;=6,"MODERADA",IF(O19&lt;=12,"ALTA","EXTREMA"))))</f>
        <v>MODERADA</v>
      </c>
      <c r="Q19" s="42" t="s">
        <v>201</v>
      </c>
      <c r="R19" s="64" t="s">
        <v>110</v>
      </c>
      <c r="S19" s="57" t="s">
        <v>110</v>
      </c>
      <c r="T19" s="64" t="str">
        <f t="shared" si="33"/>
        <v>Fuerte</v>
      </c>
      <c r="U19" s="64">
        <f t="shared" si="34"/>
        <v>100</v>
      </c>
      <c r="V19" s="88" t="str">
        <f t="shared" si="35"/>
        <v>No</v>
      </c>
      <c r="W19" s="92">
        <v>0.6</v>
      </c>
      <c r="X19" s="368">
        <f>(U19*W19)+(U20*W20)</f>
        <v>60</v>
      </c>
      <c r="Y19" s="312" t="str">
        <f>IF(X19="","",IF(X19&lt;50,"Débil",IF(X19&lt;=99,"Moderado","Fuerte")))</f>
        <v>Moderado</v>
      </c>
      <c r="Z19" s="223" t="s">
        <v>117</v>
      </c>
      <c r="AA19" s="312">
        <f>IF(Z19="","",IF(AND(Y19="Fuerte",Z19="Directamente"),2,IF(AND(Y19="Moderado",Z19="Directamente"),1,0)))</f>
        <v>1</v>
      </c>
      <c r="AB19" s="223" t="s">
        <v>117</v>
      </c>
      <c r="AC19" s="312">
        <f>IF(AB19="","",IF(AND(Y19="Fuerte",AB19="Directamente"),2,IF(AND(Y19="Fuerte",AB19="indirectamente"),1,IF(AND(Y19="Fuerte",AB19="No disminuye"),0,IF(AND(Y19="Moderado",AB19="Directamente"),1,IF(AND(Y19="Moderado",AB19="indirectamente"),0,IF(AND(Y19="Moderado",AB19="No disminuye"),0,0)))))))</f>
        <v>1</v>
      </c>
      <c r="AD19" s="312">
        <f>IF(AA19="","",IF((L19-AA19)&lt;=0,1,L19-AA19))</f>
        <v>2</v>
      </c>
      <c r="AE19" s="312" t="str">
        <f>IF(AD19=1,"Rara vez",IF(AD19=2,"Improbable",IF(AD19=3,"Posible",IF(AD19=4,"Probable",IF(AD19=5,"Casi seguro","")))))</f>
        <v>Improbable</v>
      </c>
      <c r="AF19" s="312">
        <f>IF(AC19="","",IF(AND(D19="Corrupción",(N19-AC19)&lt;=3),3,IF((N19-AC19)&lt;=1,1,N19-AC19)))</f>
        <v>1</v>
      </c>
      <c r="AG19" s="312" t="str">
        <f>IF(AF19=1,"Insignificante",IF(AF19=2,"Menor",IF(AF19=3,"Moderado",IF(AF19=4,"Mayor",IF(AF19=5,"Catastrófico","")))))</f>
        <v>Insignificante</v>
      </c>
      <c r="AH19" s="364">
        <f>IF(OR(AD19="",AF19=""),"",AD19*AF19)</f>
        <v>2</v>
      </c>
      <c r="AI19" s="308" t="str">
        <f>IF(AH19="","",IF(AH19&lt;=2,"BAJA",IF(AH19&lt;=6,"MODERADA",IF(AH19&lt;=12,"ALTA","EXTREMA"))))</f>
        <v>BAJA</v>
      </c>
      <c r="AJ19" s="365" t="str">
        <f>IF(AI19="","",IF(AI19="Baja","Asumir el Riesgo.",IF(AI19="Moderada","Reducir el Riesgo.",IF(AI19="Alta","Reducir el Riesgo, Evitar, Compartir o Transferir.",IF(AI19="Extrema","Reducir el Riesgo, Evitar o Compartir (Se requiere acción inmediata).","")))))</f>
        <v>Asumir el Riesgo.</v>
      </c>
      <c r="AK19" s="174" t="s">
        <v>202</v>
      </c>
      <c r="AL19" s="60" t="s">
        <v>203</v>
      </c>
      <c r="AM19" s="60">
        <v>2</v>
      </c>
      <c r="AN19" s="63" t="s">
        <v>204</v>
      </c>
      <c r="AO19" s="66">
        <v>44409</v>
      </c>
      <c r="AP19" s="66">
        <v>44774</v>
      </c>
      <c r="AQ19" s="153" t="s">
        <v>205</v>
      </c>
      <c r="AR19" s="161">
        <v>44530</v>
      </c>
      <c r="AS19" s="115" t="s">
        <v>685</v>
      </c>
      <c r="AT19" s="54">
        <v>1</v>
      </c>
      <c r="AU19" s="123">
        <f t="shared" si="22"/>
        <v>0.5</v>
      </c>
      <c r="AV19" s="124" t="str">
        <f t="shared" si="23"/>
        <v>EN PROCESO</v>
      </c>
      <c r="AW19" s="494" t="s">
        <v>722</v>
      </c>
      <c r="AX19" s="163" t="s">
        <v>682</v>
      </c>
    </row>
    <row r="20" spans="1:50" ht="81.599999999999994" x14ac:dyDescent="0.3">
      <c r="A20" s="220"/>
      <c r="B20" s="217"/>
      <c r="C20" s="223"/>
      <c r="D20" s="217"/>
      <c r="E20" s="217"/>
      <c r="F20" s="347"/>
      <c r="G20" s="381"/>
      <c r="H20" s="129" t="s">
        <v>75</v>
      </c>
      <c r="I20" s="381"/>
      <c r="J20" s="384"/>
      <c r="K20" s="370"/>
      <c r="L20" s="312"/>
      <c r="M20" s="223"/>
      <c r="N20" s="312"/>
      <c r="O20" s="312"/>
      <c r="P20" s="308"/>
      <c r="Q20" s="42" t="s">
        <v>193</v>
      </c>
      <c r="R20" s="64" t="s">
        <v>111</v>
      </c>
      <c r="S20" s="57" t="s">
        <v>110</v>
      </c>
      <c r="T20" s="64" t="str">
        <f t="shared" si="33"/>
        <v>Débil</v>
      </c>
      <c r="U20" s="64">
        <f t="shared" si="34"/>
        <v>0</v>
      </c>
      <c r="V20" s="88" t="str">
        <f t="shared" si="35"/>
        <v>Si</v>
      </c>
      <c r="W20" s="92">
        <v>0.4</v>
      </c>
      <c r="X20" s="368"/>
      <c r="Y20" s="312"/>
      <c r="Z20" s="223"/>
      <c r="AA20" s="312"/>
      <c r="AB20" s="223"/>
      <c r="AC20" s="312"/>
      <c r="AD20" s="312"/>
      <c r="AE20" s="312"/>
      <c r="AF20" s="312"/>
      <c r="AG20" s="312"/>
      <c r="AH20" s="364"/>
      <c r="AI20" s="308"/>
      <c r="AJ20" s="365"/>
      <c r="AK20" s="174" t="s">
        <v>629</v>
      </c>
      <c r="AL20" s="60" t="s">
        <v>194</v>
      </c>
      <c r="AM20" s="60">
        <v>1</v>
      </c>
      <c r="AN20" s="63" t="s">
        <v>182</v>
      </c>
      <c r="AO20" s="66">
        <v>44409</v>
      </c>
      <c r="AP20" s="66">
        <v>44774</v>
      </c>
      <c r="AQ20" s="153" t="s">
        <v>195</v>
      </c>
      <c r="AR20" s="161">
        <v>44530</v>
      </c>
      <c r="AS20" s="116" t="s">
        <v>684</v>
      </c>
      <c r="AT20" s="54">
        <v>0.5</v>
      </c>
      <c r="AU20" s="123">
        <f t="shared" si="22"/>
        <v>0.5</v>
      </c>
      <c r="AV20" s="124" t="str">
        <f t="shared" si="23"/>
        <v>EN PROCESO</v>
      </c>
      <c r="AW20" s="494" t="s">
        <v>764</v>
      </c>
      <c r="AX20" s="163" t="s">
        <v>682</v>
      </c>
    </row>
    <row r="21" spans="1:50" ht="145.5" customHeight="1" x14ac:dyDescent="0.3">
      <c r="A21" s="222" t="s">
        <v>33</v>
      </c>
      <c r="B21" s="221" t="s">
        <v>172</v>
      </c>
      <c r="C21" s="223" t="s">
        <v>173</v>
      </c>
      <c r="D21" s="221" t="s">
        <v>142</v>
      </c>
      <c r="E21" s="221" t="s">
        <v>206</v>
      </c>
      <c r="F21" s="347" t="s">
        <v>207</v>
      </c>
      <c r="G21" s="381" t="s">
        <v>208</v>
      </c>
      <c r="H21" s="129" t="s">
        <v>75</v>
      </c>
      <c r="I21" s="381" t="s">
        <v>209</v>
      </c>
      <c r="J21" s="384" t="s">
        <v>210</v>
      </c>
      <c r="K21" s="370" t="s">
        <v>36</v>
      </c>
      <c r="L21" s="312">
        <f>IF(K21="Rara vez",1,IF(K21="Improbable",2,IF(K21="Posible",3,IF(K21="Probable",4,IF(K21="Casi seguro",5,"")))))</f>
        <v>3</v>
      </c>
      <c r="M21" s="223" t="s">
        <v>83</v>
      </c>
      <c r="N21" s="312">
        <f>IF(M21="Insignificante",1,IF(M21="Menor",2,IF(M21="Moderado",3,IF(M21="Mayor",4,IF(M21="Catastrófico",5,"")))))</f>
        <v>2</v>
      </c>
      <c r="O21" s="312">
        <f>IF(OR(L21="",N21=""),"",L21*N21)</f>
        <v>6</v>
      </c>
      <c r="P21" s="308" t="str">
        <f>IF(O21="","",IF(O21&lt;=2,"BAJA",IF(O21&lt;=6,"MODERADA",IF(O21&lt;=12,"ALTA","EXTREMA"))))</f>
        <v>MODERADA</v>
      </c>
      <c r="Q21" s="42" t="s">
        <v>201</v>
      </c>
      <c r="R21" s="64" t="s">
        <v>110</v>
      </c>
      <c r="S21" s="57" t="s">
        <v>110</v>
      </c>
      <c r="T21" s="64" t="str">
        <f t="shared" si="33"/>
        <v>Fuerte</v>
      </c>
      <c r="U21" s="64">
        <f t="shared" si="34"/>
        <v>100</v>
      </c>
      <c r="V21" s="88" t="str">
        <f t="shared" si="35"/>
        <v>No</v>
      </c>
      <c r="W21" s="92">
        <v>0.4</v>
      </c>
      <c r="X21" s="379">
        <f>(U21*W21)+(U22*W22)</f>
        <v>70</v>
      </c>
      <c r="Y21" s="312" t="str">
        <f>IF(X21="","",IF(X21&lt;50,"Débil",IF(X21&lt;=99,"Moderado","Fuerte")))</f>
        <v>Moderado</v>
      </c>
      <c r="Z21" s="223" t="s">
        <v>117</v>
      </c>
      <c r="AA21" s="312">
        <f>IF(Z21="","",IF(AND(Y21="Fuerte",Z21="Directamente"),2,IF(AND(Y21="Moderado",Z21="Directamente"),1,0)))</f>
        <v>1</v>
      </c>
      <c r="AB21" s="223" t="s">
        <v>117</v>
      </c>
      <c r="AC21" s="312">
        <f>IF(AB21="","",IF(AND(Y21="Fuerte",AB21="Directamente"),2,IF(AND(Y21="Fuerte",AB21="indirectamente"),1,IF(AND(Y21="Fuerte",AB21="No disminuye"),0,IF(AND(Y21="Moderado",AB21="Directamente"),1,IF(AND(Y21="Moderado",AB21="indirectamente"),0,IF(AND(Y21="Moderado",AB21="No disminuye"),0,0)))))))</f>
        <v>1</v>
      </c>
      <c r="AD21" s="312">
        <f>IF(AA21="","",IF((L21-AA21)&lt;=0,1,L21-AA21))</f>
        <v>2</v>
      </c>
      <c r="AE21" s="312" t="str">
        <f>IF(AD21=1,"Rara vez",IF(AD21=2,"Improbable",IF(AD21=3,"Posible",IF(AD21=4,"Probable",IF(AD21=5,"Casi seguro","")))))</f>
        <v>Improbable</v>
      </c>
      <c r="AF21" s="312">
        <f>IF(AC21="","",IF(AND(D21="Corrupción",(N21-AC21)&lt;=3),3,IF((N21-AC21)&lt;=1,1,N21-AC21)))</f>
        <v>1</v>
      </c>
      <c r="AG21" s="312" t="str">
        <f>IF(AF21=1,"Insignificante",IF(AF21=2,"Menor",IF(AF21=3,"Moderado",IF(AF21=4,"Mayor",IF(AF21=5,"Catastrófico","")))))</f>
        <v>Insignificante</v>
      </c>
      <c r="AH21" s="364">
        <f>IF(OR(AD21="",AF21=""),"",AD21*AF21)</f>
        <v>2</v>
      </c>
      <c r="AI21" s="308" t="str">
        <f>IF(AH21="","",IF(AH21&lt;=2,"BAJA",IF(AH21&lt;=6,"MODERADA",IF(AH21&lt;=12,"ALTA","EXTREMA"))))</f>
        <v>BAJA</v>
      </c>
      <c r="AJ21" s="365" t="str">
        <f>IF(AI21="","",IF(AI21="Baja","Asumir el Riesgo.",IF(AI21="Moderada","Reducir el Riesgo.",IF(AI21="Alta","Reducir el Riesgo, Evitar, Compartir o Transferir.",IF(AI21="Extrema","Reducir el Riesgo, Evitar o Compartir (Se requiere acción inmediata).","")))))</f>
        <v>Asumir el Riesgo.</v>
      </c>
      <c r="AK21" s="383" t="s">
        <v>211</v>
      </c>
      <c r="AL21" s="347" t="s">
        <v>212</v>
      </c>
      <c r="AM21" s="347">
        <v>2</v>
      </c>
      <c r="AN21" s="381" t="s">
        <v>204</v>
      </c>
      <c r="AO21" s="348">
        <v>44409</v>
      </c>
      <c r="AP21" s="348">
        <v>44774</v>
      </c>
      <c r="AQ21" s="382" t="s">
        <v>213</v>
      </c>
      <c r="AR21" s="161">
        <v>44530</v>
      </c>
      <c r="AS21" s="243" t="s">
        <v>723</v>
      </c>
      <c r="AT21" s="245">
        <v>0.5</v>
      </c>
      <c r="AU21" s="247">
        <f t="shared" si="22"/>
        <v>0.25</v>
      </c>
      <c r="AV21" s="248" t="str">
        <f t="shared" si="23"/>
        <v>EN PROCESO</v>
      </c>
      <c r="AW21" s="496" t="s">
        <v>724</v>
      </c>
      <c r="AX21" s="250" t="s">
        <v>682</v>
      </c>
    </row>
    <row r="22" spans="1:50" ht="52.2" customHeight="1" x14ac:dyDescent="0.3">
      <c r="A22" s="220"/>
      <c r="B22" s="217"/>
      <c r="C22" s="223"/>
      <c r="D22" s="217"/>
      <c r="E22" s="217"/>
      <c r="F22" s="347"/>
      <c r="G22" s="381"/>
      <c r="H22" s="129" t="s">
        <v>75</v>
      </c>
      <c r="I22" s="381"/>
      <c r="J22" s="384"/>
      <c r="K22" s="370"/>
      <c r="L22" s="312"/>
      <c r="M22" s="223"/>
      <c r="N22" s="312"/>
      <c r="O22" s="312"/>
      <c r="P22" s="308"/>
      <c r="Q22" s="42" t="s">
        <v>214</v>
      </c>
      <c r="R22" s="64" t="s">
        <v>110</v>
      </c>
      <c r="S22" s="57" t="s">
        <v>110</v>
      </c>
      <c r="T22" s="64" t="str">
        <f t="shared" si="33"/>
        <v>Fuerte</v>
      </c>
      <c r="U22" s="64">
        <f t="shared" si="34"/>
        <v>100</v>
      </c>
      <c r="V22" s="88" t="str">
        <f t="shared" si="35"/>
        <v>No</v>
      </c>
      <c r="W22" s="92">
        <v>0.3</v>
      </c>
      <c r="X22" s="379"/>
      <c r="Y22" s="312"/>
      <c r="Z22" s="223"/>
      <c r="AA22" s="312"/>
      <c r="AB22" s="223"/>
      <c r="AC22" s="312"/>
      <c r="AD22" s="312"/>
      <c r="AE22" s="312"/>
      <c r="AF22" s="312"/>
      <c r="AG22" s="312"/>
      <c r="AH22" s="364"/>
      <c r="AI22" s="308"/>
      <c r="AJ22" s="365"/>
      <c r="AK22" s="383"/>
      <c r="AL22" s="347"/>
      <c r="AM22" s="347"/>
      <c r="AN22" s="381"/>
      <c r="AO22" s="348"/>
      <c r="AP22" s="348"/>
      <c r="AQ22" s="382"/>
      <c r="AR22" s="161">
        <v>44530</v>
      </c>
      <c r="AS22" s="244"/>
      <c r="AT22" s="246"/>
      <c r="AU22" s="233"/>
      <c r="AV22" s="249"/>
      <c r="AW22" s="497"/>
      <c r="AX22" s="251"/>
    </row>
    <row r="23" spans="1:50" ht="115.5" customHeight="1" x14ac:dyDescent="0.3">
      <c r="A23" s="222" t="s">
        <v>33</v>
      </c>
      <c r="B23" s="221" t="s">
        <v>215</v>
      </c>
      <c r="C23" s="223" t="s">
        <v>173</v>
      </c>
      <c r="D23" s="221" t="s">
        <v>21</v>
      </c>
      <c r="E23" s="221" t="s">
        <v>216</v>
      </c>
      <c r="F23" s="347" t="s">
        <v>217</v>
      </c>
      <c r="G23" s="381" t="s">
        <v>218</v>
      </c>
      <c r="H23" s="224" t="s">
        <v>35</v>
      </c>
      <c r="I23" s="381" t="s">
        <v>219</v>
      </c>
      <c r="J23" s="384" t="s">
        <v>220</v>
      </c>
      <c r="K23" s="370" t="s">
        <v>41</v>
      </c>
      <c r="L23" s="312">
        <f>IF(K23="Rara vez",1,IF(K23="Improbable",2,IF(K23="Posible",3,IF(K23="Probable",4,IF(K23="Casi seguro",5,"")))))</f>
        <v>4</v>
      </c>
      <c r="M23" s="223" t="s">
        <v>37</v>
      </c>
      <c r="N23" s="312">
        <f>IF(M23="Insignificante",1,IF(M23="Menor",2,IF(M23="Moderado",3,IF(M23="Mayor",4,IF(M23="Catastrófico",5,"")))))</f>
        <v>3</v>
      </c>
      <c r="O23" s="312">
        <f>IF(OR(L23="",N23=""),"",L23*N23)</f>
        <v>12</v>
      </c>
      <c r="P23" s="308" t="str">
        <f>IF(O23="","",IF(O23&lt;=2,"BAJA",IF(O23&lt;=6,"MODERADA",IF(O23&lt;=12,"ALTA","EXTREMA"))))</f>
        <v>ALTA</v>
      </c>
      <c r="Q23" s="42" t="s">
        <v>221</v>
      </c>
      <c r="R23" s="64" t="s">
        <v>110</v>
      </c>
      <c r="S23" s="57" t="s">
        <v>110</v>
      </c>
      <c r="T23" s="64" t="str">
        <f t="shared" si="33"/>
        <v>Fuerte</v>
      </c>
      <c r="U23" s="64">
        <f t="shared" si="34"/>
        <v>100</v>
      </c>
      <c r="V23" s="88" t="str">
        <f t="shared" si="35"/>
        <v>No</v>
      </c>
      <c r="W23" s="92">
        <v>0.25</v>
      </c>
      <c r="X23" s="379">
        <f>((U23*W23)+(U24*W24)+(U25*W25))</f>
        <v>100</v>
      </c>
      <c r="Y23" s="312" t="str">
        <f>IF(X23="","",IF(X23&lt;50,"Débil",IF(X23&lt;=99,"Moderado","Fuerte")))</f>
        <v>Fuerte</v>
      </c>
      <c r="Z23" s="223" t="s">
        <v>117</v>
      </c>
      <c r="AA23" s="312">
        <f>IF(Z23="","",IF(AND(Y23="Fuerte",Z23="Directamente"),2,IF(AND(Y23="Moderado",Z23="Directamente"),1,0)))</f>
        <v>2</v>
      </c>
      <c r="AB23" s="223" t="s">
        <v>117</v>
      </c>
      <c r="AC23" s="312">
        <f>IF(AB23="","",IF(AND(Y23="Fuerte",AB23="Directamente"),2,IF(AND(Y23="Fuerte",AB23="indirectamente"),1,IF(AND(Y23="Fuerte",AB23="No disminuye"),0,IF(AND(Y23="Moderado",AB23="Directamente"),1,IF(AND(Y23="Moderado",AB23="indirectamente"),0,IF(AND(Y23="Moderado",AB23="No disminuye"),0,0)))))))</f>
        <v>2</v>
      </c>
      <c r="AD23" s="312">
        <f>IF(AA23="","",IF((L23-AA23)&lt;=0,1,L23-AA23))</f>
        <v>2</v>
      </c>
      <c r="AE23" s="312" t="str">
        <f>IF(AD23=1,"Rara vez",IF(AD23=2,"Improbable",IF(AD23=3,"Posible",IF(AD23=4,"Probable",IF(AD23=5,"Casi seguro","")))))</f>
        <v>Improbable</v>
      </c>
      <c r="AF23" s="312">
        <f>IF(AC23="","",IF(AND(D23="Corrupción",(N23-AC23)&lt;=3),3,IF((N23-AC23)&lt;=1,1,N23-AC23)))</f>
        <v>1</v>
      </c>
      <c r="AG23" s="312" t="str">
        <f>IF(AF23=1,"Insignificante",IF(AF23=2,"Menor",IF(AF23=3,"Moderado",IF(AF23=4,"Mayor",IF(AF23=5,"Catastrófico","")))))</f>
        <v>Insignificante</v>
      </c>
      <c r="AH23" s="364">
        <f>IF(OR(AD23="",AF23=""),"",AD23*AF23)</f>
        <v>2</v>
      </c>
      <c r="AI23" s="308" t="str">
        <f>IF(AH23="","",IF(AH23&lt;=2,"BAJA",IF(AH23&lt;=6,"MODERADA",IF(AH23&lt;=12,"ALTA","EXTREMA"))))</f>
        <v>BAJA</v>
      </c>
      <c r="AJ23" s="365" t="str">
        <f>IF(AI23="","",IF(AI23="Baja","Asumir el Riesgo.",IF(AI23="Moderada","Reducir el Riesgo.",IF(AI23="Alta","Reducir el Riesgo, Evitar, Compartir o Transferir.",IF(AI23="Extrema","Reducir el Riesgo, Evitar o Compartir (Se requiere acción inmediata).","")))))</f>
        <v>Asumir el Riesgo.</v>
      </c>
      <c r="AK23" s="363" t="s">
        <v>222</v>
      </c>
      <c r="AL23" s="347" t="s">
        <v>223</v>
      </c>
      <c r="AM23" s="347">
        <v>2</v>
      </c>
      <c r="AN23" s="347" t="s">
        <v>224</v>
      </c>
      <c r="AO23" s="348">
        <v>44409</v>
      </c>
      <c r="AP23" s="348">
        <v>44774</v>
      </c>
      <c r="AQ23" s="385" t="s">
        <v>225</v>
      </c>
      <c r="AR23" s="226">
        <v>44530</v>
      </c>
      <c r="AS23" s="228" t="s">
        <v>725</v>
      </c>
      <c r="AT23" s="230">
        <v>1</v>
      </c>
      <c r="AU23" s="232">
        <f>IF(AT23="","",IF(OR(AM23=0,AM23="",AR23=""),"",(AT23*100%)/AM23))</f>
        <v>0.5</v>
      </c>
      <c r="AV23" s="234" t="str">
        <f t="shared" si="23"/>
        <v>EN PROCESO</v>
      </c>
      <c r="AW23" s="498" t="s">
        <v>662</v>
      </c>
      <c r="AX23" s="236" t="s">
        <v>661</v>
      </c>
    </row>
    <row r="24" spans="1:50" ht="61.2" x14ac:dyDescent="0.3">
      <c r="A24" s="219"/>
      <c r="B24" s="216"/>
      <c r="C24" s="223"/>
      <c r="D24" s="216"/>
      <c r="E24" s="216"/>
      <c r="F24" s="347"/>
      <c r="G24" s="381"/>
      <c r="H24" s="289"/>
      <c r="I24" s="381"/>
      <c r="J24" s="384"/>
      <c r="K24" s="370"/>
      <c r="L24" s="312"/>
      <c r="M24" s="223"/>
      <c r="N24" s="312"/>
      <c r="O24" s="312"/>
      <c r="P24" s="308"/>
      <c r="Q24" s="42" t="s">
        <v>226</v>
      </c>
      <c r="R24" s="64" t="s">
        <v>110</v>
      </c>
      <c r="S24" s="57" t="s">
        <v>110</v>
      </c>
      <c r="T24" s="64" t="str">
        <f t="shared" si="33"/>
        <v>Fuerte</v>
      </c>
      <c r="U24" s="64">
        <f t="shared" si="34"/>
        <v>100</v>
      </c>
      <c r="V24" s="88" t="str">
        <f t="shared" si="35"/>
        <v>No</v>
      </c>
      <c r="W24" s="92">
        <v>0.35</v>
      </c>
      <c r="X24" s="379"/>
      <c r="Y24" s="312"/>
      <c r="Z24" s="223"/>
      <c r="AA24" s="312"/>
      <c r="AB24" s="223"/>
      <c r="AC24" s="312"/>
      <c r="AD24" s="312"/>
      <c r="AE24" s="312"/>
      <c r="AF24" s="312"/>
      <c r="AG24" s="312"/>
      <c r="AH24" s="364"/>
      <c r="AI24" s="308"/>
      <c r="AJ24" s="365"/>
      <c r="AK24" s="363"/>
      <c r="AL24" s="347"/>
      <c r="AM24" s="347"/>
      <c r="AN24" s="347"/>
      <c r="AO24" s="347"/>
      <c r="AP24" s="347"/>
      <c r="AQ24" s="385"/>
      <c r="AR24" s="287"/>
      <c r="AS24" s="288"/>
      <c r="AT24" s="252"/>
      <c r="AU24" s="253"/>
      <c r="AV24" s="254"/>
      <c r="AW24" s="499"/>
      <c r="AX24" s="255"/>
    </row>
    <row r="25" spans="1:50" ht="20.399999999999999" x14ac:dyDescent="0.3">
      <c r="A25" s="220"/>
      <c r="B25" s="217"/>
      <c r="C25" s="223"/>
      <c r="D25" s="217"/>
      <c r="E25" s="217"/>
      <c r="F25" s="347"/>
      <c r="G25" s="381"/>
      <c r="H25" s="225"/>
      <c r="I25" s="381"/>
      <c r="J25" s="384"/>
      <c r="K25" s="370"/>
      <c r="L25" s="312"/>
      <c r="M25" s="223"/>
      <c r="N25" s="312"/>
      <c r="O25" s="312"/>
      <c r="P25" s="308"/>
      <c r="Q25" s="42" t="s">
        <v>227</v>
      </c>
      <c r="R25" s="64" t="s">
        <v>110</v>
      </c>
      <c r="S25" s="57" t="s">
        <v>110</v>
      </c>
      <c r="T25" s="64" t="str">
        <f t="shared" si="33"/>
        <v>Fuerte</v>
      </c>
      <c r="U25" s="64">
        <f t="shared" si="34"/>
        <v>100</v>
      </c>
      <c r="V25" s="88" t="str">
        <f t="shared" si="35"/>
        <v>No</v>
      </c>
      <c r="W25" s="92">
        <v>0.4</v>
      </c>
      <c r="X25" s="379"/>
      <c r="Y25" s="312"/>
      <c r="Z25" s="223"/>
      <c r="AA25" s="312"/>
      <c r="AB25" s="223"/>
      <c r="AC25" s="312"/>
      <c r="AD25" s="312"/>
      <c r="AE25" s="312"/>
      <c r="AF25" s="312"/>
      <c r="AG25" s="312"/>
      <c r="AH25" s="364"/>
      <c r="AI25" s="308"/>
      <c r="AJ25" s="365"/>
      <c r="AK25" s="363"/>
      <c r="AL25" s="347"/>
      <c r="AM25" s="347"/>
      <c r="AN25" s="347"/>
      <c r="AO25" s="347"/>
      <c r="AP25" s="347"/>
      <c r="AQ25" s="385"/>
      <c r="AR25" s="287"/>
      <c r="AS25" s="288"/>
      <c r="AT25" s="252"/>
      <c r="AU25" s="253"/>
      <c r="AV25" s="254"/>
      <c r="AW25" s="499"/>
      <c r="AX25" s="255"/>
    </row>
    <row r="26" spans="1:50" ht="20.399999999999999" x14ac:dyDescent="0.3">
      <c r="A26" s="222" t="s">
        <v>33</v>
      </c>
      <c r="B26" s="221" t="s">
        <v>215</v>
      </c>
      <c r="C26" s="223" t="s">
        <v>173</v>
      </c>
      <c r="D26" s="221" t="s">
        <v>21</v>
      </c>
      <c r="E26" s="221" t="s">
        <v>228</v>
      </c>
      <c r="F26" s="347" t="s">
        <v>229</v>
      </c>
      <c r="G26" s="381" t="s">
        <v>230</v>
      </c>
      <c r="H26" s="224" t="s">
        <v>35</v>
      </c>
      <c r="I26" s="381" t="s">
        <v>231</v>
      </c>
      <c r="J26" s="384" t="s">
        <v>232</v>
      </c>
      <c r="K26" s="370" t="s">
        <v>36</v>
      </c>
      <c r="L26" s="312">
        <f>IF(K26="Rara vez",1,IF(K26="Improbable",2,IF(K26="Posible",3,IF(K26="Probable",4,IF(K26="Casi seguro",5,"")))))</f>
        <v>3</v>
      </c>
      <c r="M26" s="223" t="s">
        <v>37</v>
      </c>
      <c r="N26" s="312">
        <f>IF(M26="Insignificante",1,IF(M26="Menor",2,IF(M26="Moderado",3,IF(M26="Mayor",4,IF(M26="Catastrófico",5,"")))))</f>
        <v>3</v>
      </c>
      <c r="O26" s="312">
        <f>IF(OR(L26="",N26=""),"",L26*N26)</f>
        <v>9</v>
      </c>
      <c r="P26" s="308" t="str">
        <f>IF(O26="","",IF(O26&lt;=2,"BAJA",IF(O26&lt;=6,"MODERADA",IF(O26&lt;=12,"ALTA","EXTREMA"))))</f>
        <v>ALTA</v>
      </c>
      <c r="Q26" s="42" t="s">
        <v>227</v>
      </c>
      <c r="R26" s="64" t="s">
        <v>110</v>
      </c>
      <c r="S26" s="57" t="s">
        <v>110</v>
      </c>
      <c r="T26" s="64" t="str">
        <f t="shared" si="33"/>
        <v>Fuerte</v>
      </c>
      <c r="U26" s="64">
        <f t="shared" si="34"/>
        <v>100</v>
      </c>
      <c r="V26" s="88" t="str">
        <f t="shared" si="35"/>
        <v>No</v>
      </c>
      <c r="W26" s="92">
        <v>0.6</v>
      </c>
      <c r="X26" s="312">
        <f>+(U26*W26)+(U27*W27)</f>
        <v>100</v>
      </c>
      <c r="Y26" s="312" t="str">
        <f>IF(X26="","",IF(X26&lt;50,"Débil",IF(X26&lt;=99,"Moderado","Fuerte")))</f>
        <v>Fuerte</v>
      </c>
      <c r="Z26" s="223" t="s">
        <v>117</v>
      </c>
      <c r="AA26" s="312">
        <f>IF(Z26="","",IF(AND(Y26="Fuerte",Z26="Directamente"),2,IF(AND(Y26="Moderado",Z26="Directamente"),1,0)))</f>
        <v>2</v>
      </c>
      <c r="AB26" s="223" t="s">
        <v>119</v>
      </c>
      <c r="AC26" s="312">
        <f>IF(AB26="","",IF(AND(Y26="Fuerte",AB26="Directamente"),2,IF(AND(Y26="Fuerte",AB26="indirectamente"),1,IF(AND(Y26="Fuerte",AB26="No disminuye"),0,IF(AND(Y26="Moderado",AB26="Directamente"),1,IF(AND(Y26="Moderado",AB26="indirectamente"),0,IF(AND(Y26="Moderado",AB26="No disminuye"),0,0)))))))</f>
        <v>1</v>
      </c>
      <c r="AD26" s="312">
        <f>IF(AA26="","",IF((L26-AA26)&lt;=0,1,L26-AA26))</f>
        <v>1</v>
      </c>
      <c r="AE26" s="312" t="str">
        <f>IF(AD26=1,"Rara vez",IF(AD26=2,"Improbable",IF(AD26=3,"Posible",IF(AD26=4,"Probable",IF(AD26=5,"Casi seguro","")))))</f>
        <v>Rara vez</v>
      </c>
      <c r="AF26" s="312">
        <f>IF(AC26="","",IF(AND(D26="Corrupción",(N26-AC26)&lt;=3),3,IF((N26-AC26)&lt;=1,1,N26-AC26)))</f>
        <v>2</v>
      </c>
      <c r="AG26" s="312" t="str">
        <f>IF(AF26=1,"Insignificante",IF(AF26=2,"Menor",IF(AF26=3,"Moderado",IF(AF26=4,"Mayor",IF(AF26=5,"Catastrófico","")))))</f>
        <v>Menor</v>
      </c>
      <c r="AH26" s="364">
        <f>IF(OR(AD26="",AF26=""),"",AD26*AF26)</f>
        <v>2</v>
      </c>
      <c r="AI26" s="308" t="str">
        <f>IF(AH26="","",IF(AH26&lt;=2,"BAJA",IF(AH26&lt;=6,"MODERADA",IF(AH26&lt;=12,"ALTA","EXTREMA"))))</f>
        <v>BAJA</v>
      </c>
      <c r="AJ26" s="365" t="str">
        <f>IF(AI26="","",IF(AI26="Baja","Asumir el Riesgo.",IF(AI26="Moderada","Reducir el Riesgo.",IF(AI26="Alta","Reducir el Riesgo, Evitar, Compartir o Transferir.",IF(AI26="Extrema","Reducir el Riesgo, Evitar o Compartir (Se requiere acción inmediata).","")))))</f>
        <v>Asumir el Riesgo.</v>
      </c>
      <c r="AK26" s="363"/>
      <c r="AL26" s="347"/>
      <c r="AM26" s="347"/>
      <c r="AN26" s="347"/>
      <c r="AO26" s="347"/>
      <c r="AP26" s="347"/>
      <c r="AQ26" s="385"/>
      <c r="AR26" s="287"/>
      <c r="AS26" s="288"/>
      <c r="AT26" s="252"/>
      <c r="AU26" s="253"/>
      <c r="AV26" s="254"/>
      <c r="AW26" s="499"/>
      <c r="AX26" s="255"/>
    </row>
    <row r="27" spans="1:50" ht="61.2" x14ac:dyDescent="0.3">
      <c r="A27" s="220"/>
      <c r="B27" s="217"/>
      <c r="C27" s="223"/>
      <c r="D27" s="217"/>
      <c r="E27" s="217"/>
      <c r="F27" s="347"/>
      <c r="G27" s="381"/>
      <c r="H27" s="225"/>
      <c r="I27" s="381"/>
      <c r="J27" s="384"/>
      <c r="K27" s="370"/>
      <c r="L27" s="312"/>
      <c r="M27" s="223"/>
      <c r="N27" s="312"/>
      <c r="O27" s="312"/>
      <c r="P27" s="308"/>
      <c r="Q27" s="42" t="s">
        <v>233</v>
      </c>
      <c r="R27" s="64" t="s">
        <v>110</v>
      </c>
      <c r="S27" s="57" t="s">
        <v>110</v>
      </c>
      <c r="T27" s="64" t="str">
        <f t="shared" si="33"/>
        <v>Fuerte</v>
      </c>
      <c r="U27" s="64">
        <f t="shared" si="34"/>
        <v>100</v>
      </c>
      <c r="V27" s="88" t="str">
        <f t="shared" si="35"/>
        <v>No</v>
      </c>
      <c r="W27" s="92">
        <v>0.4</v>
      </c>
      <c r="X27" s="312"/>
      <c r="Y27" s="312"/>
      <c r="Z27" s="223"/>
      <c r="AA27" s="312"/>
      <c r="AB27" s="223"/>
      <c r="AC27" s="312"/>
      <c r="AD27" s="312"/>
      <c r="AE27" s="312"/>
      <c r="AF27" s="312"/>
      <c r="AG27" s="312"/>
      <c r="AH27" s="364"/>
      <c r="AI27" s="308"/>
      <c r="AJ27" s="365"/>
      <c r="AK27" s="363"/>
      <c r="AL27" s="347"/>
      <c r="AM27" s="347"/>
      <c r="AN27" s="347"/>
      <c r="AO27" s="347"/>
      <c r="AP27" s="347"/>
      <c r="AQ27" s="385"/>
      <c r="AR27" s="227"/>
      <c r="AS27" s="240"/>
      <c r="AT27" s="231"/>
      <c r="AU27" s="233"/>
      <c r="AV27" s="235"/>
      <c r="AW27" s="500"/>
      <c r="AX27" s="237"/>
    </row>
    <row r="28" spans="1:50" ht="182.25" customHeight="1" x14ac:dyDescent="0.3">
      <c r="A28" s="222" t="s">
        <v>33</v>
      </c>
      <c r="B28" s="221" t="s">
        <v>215</v>
      </c>
      <c r="C28" s="223" t="s">
        <v>173</v>
      </c>
      <c r="D28" s="221" t="s">
        <v>142</v>
      </c>
      <c r="E28" s="221" t="s">
        <v>234</v>
      </c>
      <c r="F28" s="347" t="s">
        <v>235</v>
      </c>
      <c r="G28" s="381" t="s">
        <v>236</v>
      </c>
      <c r="H28" s="129" t="s">
        <v>75</v>
      </c>
      <c r="I28" s="381" t="s">
        <v>237</v>
      </c>
      <c r="J28" s="384" t="s">
        <v>238</v>
      </c>
      <c r="K28" s="370" t="s">
        <v>36</v>
      </c>
      <c r="L28" s="312">
        <f>IF(K28="Rara vez",1,IF(K28="Improbable",2,IF(K28="Posible",3,IF(K28="Probable",4,IF(K28="Casi seguro",5,"")))))</f>
        <v>3</v>
      </c>
      <c r="M28" s="223" t="s">
        <v>82</v>
      </c>
      <c r="N28" s="312">
        <f>IF(M28="Insignificante",1,IF(M28="Menor",2,IF(M28="Moderado",3,IF(M28="Mayor",4,IF(M28="Catastrófico",5,"")))))</f>
        <v>1</v>
      </c>
      <c r="O28" s="312">
        <f>IF(OR(L28="",N28=""),"",L28*N28)</f>
        <v>3</v>
      </c>
      <c r="P28" s="308" t="str">
        <f>IF(O28="","",IF(O28&lt;=2,"BAJA",IF(O28&lt;=6,"MODERADA",IF(O28&lt;=12,"ALTA","EXTREMA"))))</f>
        <v>MODERADA</v>
      </c>
      <c r="Q28" s="42" t="s">
        <v>201</v>
      </c>
      <c r="R28" s="64" t="s">
        <v>110</v>
      </c>
      <c r="S28" s="57" t="s">
        <v>110</v>
      </c>
      <c r="T28" s="64" t="str">
        <f t="shared" si="33"/>
        <v>Fuerte</v>
      </c>
      <c r="U28" s="64">
        <f t="shared" si="34"/>
        <v>100</v>
      </c>
      <c r="V28" s="88" t="str">
        <f t="shared" si="35"/>
        <v>No</v>
      </c>
      <c r="W28" s="92">
        <v>0.5</v>
      </c>
      <c r="X28" s="312">
        <f>+(U28*W28)+(U29*W29)</f>
        <v>100</v>
      </c>
      <c r="Y28" s="312" t="str">
        <f>IF(X28="","",IF(X28&lt;50,"Débil",IF(X28&lt;=99,"Moderado","Fuerte")))</f>
        <v>Fuerte</v>
      </c>
      <c r="Z28" s="223" t="s">
        <v>117</v>
      </c>
      <c r="AA28" s="312">
        <f>IF(Z28="","",IF(AND(Y28="Fuerte",Z28="Directamente"),2,IF(AND(Y28="Moderado",Z28="Directamente"),1,0)))</f>
        <v>2</v>
      </c>
      <c r="AB28" s="223" t="s">
        <v>117</v>
      </c>
      <c r="AC28" s="312">
        <f>IF(AB28="","",IF(AND(Y28="Fuerte",AB28="Directamente"),2,IF(AND(Y28="Fuerte",AB28="indirectamente"),1,IF(AND(Y28="Fuerte",AB28="No disminuye"),0,IF(AND(Y28="Moderado",AB28="Directamente"),1,IF(AND(Y28="Moderado",AB28="indirectamente"),0,IF(AND(Y28="Moderado",AB28="No disminuye"),0,0)))))))</f>
        <v>2</v>
      </c>
      <c r="AD28" s="312">
        <f>IF(AA28="","",IF((L28-AA28)&lt;=0,1,L28-AA28))</f>
        <v>1</v>
      </c>
      <c r="AE28" s="312" t="str">
        <f>IF(AD28=1,"Rara vez",IF(AD28=2,"Improbable",IF(AD28=3,"Posible",IF(AD28=4,"Probable",IF(AD28=5,"Casi seguro","")))))</f>
        <v>Rara vez</v>
      </c>
      <c r="AF28" s="312">
        <f>IF(AC28="","",IF(AND(D28="Corrupción",(N28-AC28)&lt;=3),3,IF((N28-AC28)&lt;=1,1,N28-AC28)))</f>
        <v>1</v>
      </c>
      <c r="AG28" s="312" t="str">
        <f>IF(AF28=1,"Insignificante",IF(AF28=2,"Menor",IF(AF28=3,"Moderado",IF(AF28=4,"Mayor",IF(AF28=5,"Catastrófico","")))))</f>
        <v>Insignificante</v>
      </c>
      <c r="AH28" s="364">
        <f>IF(OR(AD28="",AF28=""),"",AD28*AF28)</f>
        <v>1</v>
      </c>
      <c r="AI28" s="308" t="str">
        <f>IF(AH28="","",IF(AH28&lt;=2,"BAJA",IF(AH28&lt;=6,"MODERADA",IF(AH28&lt;=12,"ALTA","EXTREMA"))))</f>
        <v>BAJA</v>
      </c>
      <c r="AJ28" s="365" t="str">
        <f>IF(AI28="","",IF(AI28="Baja","Asumir el Riesgo.",IF(AI28="Moderada","Reducir el Riesgo.",IF(AI28="Alta","Reducir el Riesgo, Evitar, Compartir o Transferir.",IF(AI28="Extrema","Reducir el Riesgo, Evitar o Compartir (Se requiere acción inmediata).","")))))</f>
        <v>Asumir el Riesgo.</v>
      </c>
      <c r="AK28" s="383" t="s">
        <v>239</v>
      </c>
      <c r="AL28" s="347" t="s">
        <v>203</v>
      </c>
      <c r="AM28" s="347">
        <v>2</v>
      </c>
      <c r="AN28" s="381" t="s">
        <v>204</v>
      </c>
      <c r="AO28" s="348">
        <v>44409</v>
      </c>
      <c r="AP28" s="348">
        <v>44774</v>
      </c>
      <c r="AQ28" s="382" t="s">
        <v>240</v>
      </c>
      <c r="AR28" s="226">
        <v>44530</v>
      </c>
      <c r="AS28" s="228" t="s">
        <v>663</v>
      </c>
      <c r="AT28" s="230">
        <v>1</v>
      </c>
      <c r="AU28" s="232">
        <f t="shared" si="22"/>
        <v>0.5</v>
      </c>
      <c r="AV28" s="234" t="str">
        <f t="shared" si="23"/>
        <v>EN PROCESO</v>
      </c>
      <c r="AW28" s="498" t="s">
        <v>726</v>
      </c>
      <c r="AX28" s="236" t="s">
        <v>661</v>
      </c>
    </row>
    <row r="29" spans="1:50" ht="80.400000000000006" customHeight="1" x14ac:dyDescent="0.3">
      <c r="A29" s="220"/>
      <c r="B29" s="217"/>
      <c r="C29" s="223"/>
      <c r="D29" s="217"/>
      <c r="E29" s="217"/>
      <c r="F29" s="347"/>
      <c r="G29" s="381"/>
      <c r="H29" s="129" t="s">
        <v>75</v>
      </c>
      <c r="I29" s="381"/>
      <c r="J29" s="384"/>
      <c r="K29" s="370"/>
      <c r="L29" s="312"/>
      <c r="M29" s="223"/>
      <c r="N29" s="312"/>
      <c r="O29" s="312"/>
      <c r="P29" s="308"/>
      <c r="Q29" s="42" t="s">
        <v>214</v>
      </c>
      <c r="R29" s="64" t="s">
        <v>110</v>
      </c>
      <c r="S29" s="57" t="s">
        <v>110</v>
      </c>
      <c r="T29" s="64" t="str">
        <f t="shared" si="33"/>
        <v>Fuerte</v>
      </c>
      <c r="U29" s="64">
        <f t="shared" si="34"/>
        <v>100</v>
      </c>
      <c r="V29" s="88" t="str">
        <f t="shared" si="35"/>
        <v>No</v>
      </c>
      <c r="W29" s="92">
        <v>0.5</v>
      </c>
      <c r="X29" s="312"/>
      <c r="Y29" s="312"/>
      <c r="Z29" s="223"/>
      <c r="AA29" s="312"/>
      <c r="AB29" s="223"/>
      <c r="AC29" s="312"/>
      <c r="AD29" s="312"/>
      <c r="AE29" s="312"/>
      <c r="AF29" s="312"/>
      <c r="AG29" s="312"/>
      <c r="AH29" s="364"/>
      <c r="AI29" s="308"/>
      <c r="AJ29" s="365"/>
      <c r="AK29" s="383"/>
      <c r="AL29" s="347"/>
      <c r="AM29" s="347"/>
      <c r="AN29" s="381"/>
      <c r="AO29" s="347"/>
      <c r="AP29" s="347"/>
      <c r="AQ29" s="382"/>
      <c r="AR29" s="227"/>
      <c r="AS29" s="239"/>
      <c r="AT29" s="231"/>
      <c r="AU29" s="233"/>
      <c r="AV29" s="235"/>
      <c r="AW29" s="501"/>
      <c r="AX29" s="237"/>
    </row>
    <row r="30" spans="1:50" ht="142.80000000000001" x14ac:dyDescent="0.3">
      <c r="A30" s="87" t="s">
        <v>26</v>
      </c>
      <c r="B30" s="126" t="s">
        <v>34</v>
      </c>
      <c r="C30" s="126" t="s">
        <v>241</v>
      </c>
      <c r="D30" s="126" t="s">
        <v>21</v>
      </c>
      <c r="E30" s="44" t="s">
        <v>242</v>
      </c>
      <c r="F30" s="45" t="s">
        <v>243</v>
      </c>
      <c r="G30" s="43" t="s">
        <v>244</v>
      </c>
      <c r="H30" s="126" t="s">
        <v>35</v>
      </c>
      <c r="I30" s="134" t="s">
        <v>245</v>
      </c>
      <c r="J30" s="86" t="s">
        <v>246</v>
      </c>
      <c r="K30" s="142" t="s">
        <v>36</v>
      </c>
      <c r="L30" s="64">
        <f t="shared" ref="L30:L31" si="37">IF(K30="Rara vez",1,IF(K30="Improbable",2,IF(K30="Posible",3,IF(K30="Probable",4,IF(K30="Casi seguro",5,"")))))</f>
        <v>3</v>
      </c>
      <c r="M30" s="57" t="s">
        <v>42</v>
      </c>
      <c r="N30" s="64">
        <f t="shared" ref="N30:N31" si="38">IF(M30="Insignificante",1,IF(M30="Menor",2,IF(M30="Moderado",3,IF(M30="Mayor",4,IF(M30="Catastrófico",5,"")))))</f>
        <v>4</v>
      </c>
      <c r="O30" s="64">
        <f t="shared" ref="O30:O31" si="39">IF(OR(L30="",N30=""),"",L30*N30)</f>
        <v>12</v>
      </c>
      <c r="P30" s="65" t="str">
        <f t="shared" ref="P30:P31" si="40">IF(O30="","",IF(O30&lt;=2,"BAJA",IF(O30&lt;=6,"MODERADA",IF(O30&lt;=12,"ALTA","EXTREMA"))))</f>
        <v>ALTA</v>
      </c>
      <c r="Q30" s="68" t="s">
        <v>247</v>
      </c>
      <c r="R30" s="64" t="s">
        <v>110</v>
      </c>
      <c r="S30" s="57" t="s">
        <v>110</v>
      </c>
      <c r="T30" s="64" t="str">
        <f t="shared" si="33"/>
        <v>Fuerte</v>
      </c>
      <c r="U30" s="64">
        <f t="shared" si="34"/>
        <v>100</v>
      </c>
      <c r="V30" s="88" t="str">
        <f t="shared" si="35"/>
        <v>No</v>
      </c>
      <c r="W30" s="92">
        <v>1</v>
      </c>
      <c r="X30" s="127">
        <f>(U30*W30)</f>
        <v>100</v>
      </c>
      <c r="Y30" s="127" t="str">
        <f t="shared" ref="Y30:Y31" si="41">IF(X30="","",IF(X30&lt;50,"Débil",IF(X30&lt;=99,"Moderado","Fuerte")))</f>
        <v>Fuerte</v>
      </c>
      <c r="Z30" s="126" t="s">
        <v>117</v>
      </c>
      <c r="AA30" s="127">
        <f t="shared" ref="AA30:AA31" si="42">IF(Z30="","",IF(AND(Y30="Fuerte",Z30="Directamente"),2,IF(AND(Y30="Moderado",Z30="Directamente"),1,0)))</f>
        <v>2</v>
      </c>
      <c r="AB30" s="126" t="s">
        <v>117</v>
      </c>
      <c r="AC30" s="127">
        <f t="shared" ref="AC30:AC31" si="43">IF(AB30="","",IF(AND(Y30="Fuerte",AB30="Directamente"),2,IF(AND(Y30="Fuerte",AB30="indirectamente"),1,IF(AND(Y30="Fuerte",AB30="No disminuye"),0,IF(AND(Y30="Moderado",AB30="Directamente"),1,IF(AND(Y30="Moderado",AB30="indirectamente"),0,IF(AND(Y30="Moderado",AB30="No disminuye"),0,0)))))))</f>
        <v>2</v>
      </c>
      <c r="AD30" s="127">
        <f t="shared" ref="AD30:AD31" si="44">IF(AA30="","",IF((L30-AA30)&lt;=0,1,L30-AA30))</f>
        <v>1</v>
      </c>
      <c r="AE30" s="127" t="str">
        <f t="shared" ref="AE30:AE31" si="45">IF(AD30=1,"Rara vez",IF(AD30=2,"Improbable",IF(AD30=3,"Posible",IF(AD30=4,"Probable",IF(AD30=5,"Casi seguro","")))))</f>
        <v>Rara vez</v>
      </c>
      <c r="AF30" s="127">
        <f t="shared" ref="AF30:AF31" si="46">IF(AC30="","",IF(AND(D30="Corrupción",(N30-AC30)&lt;=3),3,IF((N30-AC30)&lt;=1,1,N30-AC30)))</f>
        <v>2</v>
      </c>
      <c r="AG30" s="127" t="str">
        <f t="shared" ref="AG30:AG31" si="47">IF(AF30=1,"Insignificante",IF(AF30=2,"Menor",IF(AF30=3,"Moderado",IF(AF30=4,"Mayor",IF(AF30=5,"Catastrófico","")))))</f>
        <v>Menor</v>
      </c>
      <c r="AH30" s="88">
        <f t="shared" ref="AH30:AH31" si="48">IF(OR(AD30="",AF30=""),"",AD30*AF30)</f>
        <v>2</v>
      </c>
      <c r="AI30" s="131" t="str">
        <f t="shared" ref="AI30:AI31" si="49">IF(AH30="","",IF(AH30&lt;=2,"BAJA",IF(AH30&lt;=6,"MODERADA",IF(AH30&lt;=12,"ALTA","EXTREMA"))))</f>
        <v>BAJA</v>
      </c>
      <c r="AJ30" s="91" t="str">
        <f t="shared" ref="AJ30:AJ31" si="50">IF(AI30="","",IF(AI30="Baja","Asumir el Riesgo.",IF(AI30="Moderada","Reducir el Riesgo.",IF(AI30="Alta","Reducir el Riesgo, Evitar, Compartir o Transferir.",IF(AI30="Extrema","Reducir el Riesgo, Evitar o Compartir (Se requiere acción inmediata).","")))))</f>
        <v>Asumir el Riesgo.</v>
      </c>
      <c r="AK30" s="175" t="s">
        <v>248</v>
      </c>
      <c r="AL30" s="60" t="s">
        <v>249</v>
      </c>
      <c r="AM30" s="60">
        <v>1</v>
      </c>
      <c r="AN30" s="63" t="s">
        <v>250</v>
      </c>
      <c r="AO30" s="66">
        <v>44197</v>
      </c>
      <c r="AP30" s="66">
        <v>44561</v>
      </c>
      <c r="AQ30" s="153" t="s">
        <v>251</v>
      </c>
      <c r="AR30" s="161">
        <v>44530</v>
      </c>
      <c r="AS30" s="125" t="s">
        <v>624</v>
      </c>
      <c r="AT30" s="54">
        <v>0.5</v>
      </c>
      <c r="AU30" s="123">
        <f t="shared" si="22"/>
        <v>0.5</v>
      </c>
      <c r="AV30" s="124" t="str">
        <f t="shared" si="23"/>
        <v>EN PROCESO</v>
      </c>
      <c r="AW30" s="502" t="s">
        <v>630</v>
      </c>
      <c r="AX30" s="163" t="s">
        <v>613</v>
      </c>
    </row>
    <row r="31" spans="1:50" ht="163.19999999999999" x14ac:dyDescent="0.3">
      <c r="A31" s="87" t="s">
        <v>26</v>
      </c>
      <c r="B31" s="126" t="s">
        <v>34</v>
      </c>
      <c r="C31" s="126" t="s">
        <v>241</v>
      </c>
      <c r="D31" s="126" t="s">
        <v>21</v>
      </c>
      <c r="E31" s="44" t="s">
        <v>252</v>
      </c>
      <c r="F31" s="44" t="s">
        <v>253</v>
      </c>
      <c r="G31" s="43" t="s">
        <v>254</v>
      </c>
      <c r="H31" s="126" t="s">
        <v>35</v>
      </c>
      <c r="I31" s="125" t="s">
        <v>255</v>
      </c>
      <c r="J31" s="86" t="s">
        <v>256</v>
      </c>
      <c r="K31" s="142" t="s">
        <v>30</v>
      </c>
      <c r="L31" s="64">
        <f t="shared" si="37"/>
        <v>2</v>
      </c>
      <c r="M31" s="57" t="s">
        <v>37</v>
      </c>
      <c r="N31" s="64">
        <f t="shared" si="38"/>
        <v>3</v>
      </c>
      <c r="O31" s="64">
        <f t="shared" si="39"/>
        <v>6</v>
      </c>
      <c r="P31" s="65" t="str">
        <f t="shared" si="40"/>
        <v>MODERADA</v>
      </c>
      <c r="Q31" s="63" t="s">
        <v>257</v>
      </c>
      <c r="R31" s="64" t="s">
        <v>110</v>
      </c>
      <c r="S31" s="57" t="s">
        <v>110</v>
      </c>
      <c r="T31" s="64" t="str">
        <f t="shared" si="33"/>
        <v>Fuerte</v>
      </c>
      <c r="U31" s="64">
        <f t="shared" si="34"/>
        <v>100</v>
      </c>
      <c r="V31" s="88" t="str">
        <f t="shared" si="35"/>
        <v>No</v>
      </c>
      <c r="W31" s="92">
        <v>1</v>
      </c>
      <c r="X31" s="127">
        <f t="shared" ref="X31" si="51">IF(U31="","",AVERAGE(U31*W31))</f>
        <v>100</v>
      </c>
      <c r="Y31" s="127" t="str">
        <f t="shared" si="41"/>
        <v>Fuerte</v>
      </c>
      <c r="Z31" s="125" t="s">
        <v>117</v>
      </c>
      <c r="AA31" s="127">
        <f t="shared" si="42"/>
        <v>2</v>
      </c>
      <c r="AB31" s="126" t="s">
        <v>119</v>
      </c>
      <c r="AC31" s="127">
        <f t="shared" si="43"/>
        <v>1</v>
      </c>
      <c r="AD31" s="127">
        <f t="shared" si="44"/>
        <v>1</v>
      </c>
      <c r="AE31" s="127" t="str">
        <f t="shared" si="45"/>
        <v>Rara vez</v>
      </c>
      <c r="AF31" s="127">
        <f t="shared" si="46"/>
        <v>2</v>
      </c>
      <c r="AG31" s="127" t="str">
        <f t="shared" si="47"/>
        <v>Menor</v>
      </c>
      <c r="AH31" s="88">
        <f t="shared" si="48"/>
        <v>2</v>
      </c>
      <c r="AI31" s="131" t="str">
        <f t="shared" si="49"/>
        <v>BAJA</v>
      </c>
      <c r="AJ31" s="186" t="str">
        <f t="shared" si="50"/>
        <v>Asumir el Riesgo.</v>
      </c>
      <c r="AK31" s="176" t="s">
        <v>258</v>
      </c>
      <c r="AL31" s="57" t="s">
        <v>259</v>
      </c>
      <c r="AM31" s="57">
        <v>1</v>
      </c>
      <c r="AN31" s="62" t="s">
        <v>260</v>
      </c>
      <c r="AO31" s="66">
        <v>44197</v>
      </c>
      <c r="AP31" s="66">
        <v>44561</v>
      </c>
      <c r="AQ31" s="154" t="s">
        <v>259</v>
      </c>
      <c r="AR31" s="161">
        <v>44530</v>
      </c>
      <c r="AS31" s="125" t="s">
        <v>625</v>
      </c>
      <c r="AT31" s="54">
        <v>0.3</v>
      </c>
      <c r="AU31" s="123">
        <f t="shared" si="22"/>
        <v>0.3</v>
      </c>
      <c r="AV31" s="124" t="str">
        <f t="shared" si="23"/>
        <v>EN PROCESO</v>
      </c>
      <c r="AW31" s="502" t="s">
        <v>631</v>
      </c>
      <c r="AX31" s="163" t="s">
        <v>613</v>
      </c>
    </row>
    <row r="32" spans="1:50" ht="153" x14ac:dyDescent="0.3">
      <c r="A32" s="360" t="s">
        <v>26</v>
      </c>
      <c r="B32" s="347" t="s">
        <v>48</v>
      </c>
      <c r="C32" s="347" t="s">
        <v>261</v>
      </c>
      <c r="D32" s="224" t="s">
        <v>21</v>
      </c>
      <c r="E32" s="347" t="s">
        <v>262</v>
      </c>
      <c r="F32" s="347" t="s">
        <v>263</v>
      </c>
      <c r="G32" s="361" t="s">
        <v>264</v>
      </c>
      <c r="H32" s="361" t="s">
        <v>35</v>
      </c>
      <c r="I32" s="361" t="s">
        <v>265</v>
      </c>
      <c r="J32" s="362" t="s">
        <v>266</v>
      </c>
      <c r="K32" s="363" t="s">
        <v>36</v>
      </c>
      <c r="L32" s="346">
        <f t="shared" ref="L32" si="52">IF(K32="Rara vez",1,IF(K32="Improbable",2,IF(K32="Posible",3,IF(K32="Probable",4,IF(K32="Casi seguro",5,"")))))</f>
        <v>3</v>
      </c>
      <c r="M32" s="347" t="s">
        <v>37</v>
      </c>
      <c r="N32" s="346">
        <f t="shared" ref="N32" si="53">IF(M32="Insignificante",1,IF(M32="Menor",2,IF(M32="Moderado",3,IF(M32="Mayor",4,IF(M32="Catastrófico",5,"")))))</f>
        <v>3</v>
      </c>
      <c r="O32" s="346">
        <f t="shared" ref="O32" si="54">IF(OR(L32="",N32=""),"",L32*N32)</f>
        <v>9</v>
      </c>
      <c r="P32" s="308" t="str">
        <f t="shared" ref="P32" si="55">IF(O32="","",IF(O32&lt;=2,"BAJA",IF(O32&lt;=6,"MODERADA",IF(O32&lt;=12,"ALTA","EXTREMA"))))</f>
        <v>ALTA</v>
      </c>
      <c r="Q32" s="63" t="s">
        <v>267</v>
      </c>
      <c r="R32" s="67" t="str">
        <f>'[3]Anexo 2 - Valoración Controles'!$D$37</f>
        <v>Fuerte</v>
      </c>
      <c r="S32" s="60" t="s">
        <v>110</v>
      </c>
      <c r="T32" s="67" t="str">
        <f t="shared" ref="T32" si="56">IF(OR(R32="",S32=""),"",IF(AND(R32="Fuerte",S32="Fuerte"),"Fuerte",IF(OR(R32="Débil",S32="Débil"),"Débil","Moderado")))</f>
        <v>Fuerte</v>
      </c>
      <c r="U32" s="67">
        <f t="shared" ref="U32" si="57">IF(T32="","",IF(T32="Fuerte",100,IF(T32="Moderado",50,0)))</f>
        <v>100</v>
      </c>
      <c r="V32" s="170" t="str">
        <f t="shared" ref="V32" si="58">IF(OR(R32="",S32=""),"",(IF(AND(R32="Fuerte",S32="Fuerte"),"No","Si")))</f>
        <v>No</v>
      </c>
      <c r="W32" s="187">
        <v>0.5</v>
      </c>
      <c r="X32" s="346">
        <f>((U32*W32)+(U33*W33))</f>
        <v>100</v>
      </c>
      <c r="Y32" s="346" t="str">
        <f>IF(X32="","",IF(X32&lt;50,"Débil",IF(X32&lt;=99,"Moderado","Fuerte")))</f>
        <v>Fuerte</v>
      </c>
      <c r="Z32" s="347" t="s">
        <v>117</v>
      </c>
      <c r="AA32" s="346">
        <f t="shared" ref="AA32" si="59">IF(Z32="","",IF(AND(Y32="Fuerte",Z32="Directamente"),2,IF(AND(Y32="Moderado",Z32="Directamente"),1,0)))</f>
        <v>2</v>
      </c>
      <c r="AB32" s="347" t="s">
        <v>119</v>
      </c>
      <c r="AC32" s="346">
        <f t="shared" ref="AC32" si="60">IF(AB32="","",IF(AND(Y32="Fuerte",AB32="Directamente"),2,IF(AND(Y32="Fuerte",AB32="indirectamente"),1,IF(AND(Y32="Fuerte",AB32="No disminuye"),0,IF(AND(Y32="Moderado",AB32="Directamente"),1,IF(AND(Y32="Moderado",AB32="indirectamente"),0,IF(AND(Y32="Moderado",AB32="No disminuye"),0,0)))))))</f>
        <v>1</v>
      </c>
      <c r="AD32" s="346">
        <f t="shared" ref="AD32" si="61">IF(AA32="","",IF((L32-AA32)&lt;=0,1,L32-AA32))</f>
        <v>1</v>
      </c>
      <c r="AE32" s="346" t="str">
        <f t="shared" ref="AE32" si="62">IF(AD32=1,"Rara vez",IF(AD32=2,"Improbable",IF(AD32=3,"Posible",IF(AD32=4,"Probable",IF(AD32=5,"Casi seguro","")))))</f>
        <v>Rara vez</v>
      </c>
      <c r="AF32" s="346">
        <f t="shared" ref="AF32" si="63">IF(AC32="","",IF(AND(D32="Corrupción",(N32-AC32)&lt;=3),3,IF((N32-AC32)&lt;=1,1,N32-AC32)))</f>
        <v>2</v>
      </c>
      <c r="AG32" s="346" t="str">
        <f t="shared" ref="AG32" si="64">IF(AF32=1,"Insignificante",IF(AF32=2,"Menor",IF(AF32=3,"Moderado",IF(AF32=4,"Mayor",IF(AF32=5,"Catastrófico","")))))</f>
        <v>Menor</v>
      </c>
      <c r="AH32" s="354">
        <f t="shared" ref="AH32" si="65">IF(OR(AD32="",AF32=""),"",AD32*AF32)</f>
        <v>2</v>
      </c>
      <c r="AI32" s="308" t="str">
        <f t="shared" ref="AI32" si="66">IF(AH32="","",IF(AH32&lt;=2,"BAJA",IF(AH32&lt;=6,"MODERADA",IF(AH32&lt;=12,"ALTA","EXTREMA"))))</f>
        <v>BAJA</v>
      </c>
      <c r="AJ32" s="350" t="str">
        <f t="shared" ref="AJ32" si="67">IF(AI32="","",IF(AI32="Baja","Asumir el Riesgo.",IF(AI32="Moderada","Reducir el Riesgo.",IF(AI32="Alta","Reducir el Riesgo, Evitar, Compartir o Transferir.",IF(AI32="Extrema","Reducir el Riesgo, Evitar o Compartir (Se requiere acción inmediata).","")))))</f>
        <v>Asumir el Riesgo.</v>
      </c>
      <c r="AK32" s="175" t="s">
        <v>268</v>
      </c>
      <c r="AL32" s="60" t="s">
        <v>269</v>
      </c>
      <c r="AM32" s="60">
        <v>1</v>
      </c>
      <c r="AN32" s="68" t="s">
        <v>632</v>
      </c>
      <c r="AO32" s="66">
        <v>44348</v>
      </c>
      <c r="AP32" s="66">
        <v>44561</v>
      </c>
      <c r="AQ32" s="153" t="s">
        <v>270</v>
      </c>
      <c r="AR32" s="161">
        <v>44530</v>
      </c>
      <c r="AS32" s="111" t="s">
        <v>615</v>
      </c>
      <c r="AT32" s="54">
        <v>0.5</v>
      </c>
      <c r="AU32" s="123">
        <f t="shared" si="22"/>
        <v>0.5</v>
      </c>
      <c r="AV32" s="124" t="str">
        <f t="shared" si="23"/>
        <v>EN PROCESO</v>
      </c>
      <c r="AW32" s="502" t="s">
        <v>617</v>
      </c>
      <c r="AX32" s="84" t="s">
        <v>613</v>
      </c>
    </row>
    <row r="33" spans="1:50" ht="142.80000000000001" x14ac:dyDescent="0.3">
      <c r="A33" s="360"/>
      <c r="B33" s="347"/>
      <c r="C33" s="347"/>
      <c r="D33" s="225"/>
      <c r="E33" s="347"/>
      <c r="F33" s="347"/>
      <c r="G33" s="361"/>
      <c r="H33" s="361"/>
      <c r="I33" s="361"/>
      <c r="J33" s="362"/>
      <c r="K33" s="363"/>
      <c r="L33" s="346"/>
      <c r="M33" s="347"/>
      <c r="N33" s="346"/>
      <c r="O33" s="346"/>
      <c r="P33" s="308"/>
      <c r="Q33" s="63" t="s">
        <v>271</v>
      </c>
      <c r="R33" s="67" t="s">
        <v>110</v>
      </c>
      <c r="S33" s="60" t="s">
        <v>110</v>
      </c>
      <c r="T33" s="67" t="str">
        <f>IF(OR(R33="",S33=""),"",IF(AND(R33="Fuerte",S33="Fuerte"),"Fuerte",IF(OR(R33="Débil",S33="Débil"),"Débil","Moderado")))</f>
        <v>Fuerte</v>
      </c>
      <c r="U33" s="67">
        <f>IF(T33="","",IF(T33="Fuerte",100,IF(T33="Moderado",50,0)))</f>
        <v>100</v>
      </c>
      <c r="V33" s="170" t="str">
        <f>IF(OR(R33="",S33=""),"",(IF(AND(R33="Fuerte",S33="Fuerte"),"No","Si")))</f>
        <v>No</v>
      </c>
      <c r="W33" s="187">
        <v>0.5</v>
      </c>
      <c r="X33" s="346"/>
      <c r="Y33" s="346"/>
      <c r="Z33" s="347"/>
      <c r="AA33" s="346"/>
      <c r="AB33" s="347"/>
      <c r="AC33" s="346"/>
      <c r="AD33" s="346"/>
      <c r="AE33" s="346"/>
      <c r="AF33" s="346"/>
      <c r="AG33" s="346"/>
      <c r="AH33" s="354"/>
      <c r="AI33" s="308"/>
      <c r="AJ33" s="350"/>
      <c r="AK33" s="174" t="s">
        <v>633</v>
      </c>
      <c r="AL33" s="60" t="s">
        <v>272</v>
      </c>
      <c r="AM33" s="60">
        <v>1</v>
      </c>
      <c r="AN33" s="68" t="s">
        <v>632</v>
      </c>
      <c r="AO33" s="66">
        <v>44348</v>
      </c>
      <c r="AP33" s="66">
        <v>44561</v>
      </c>
      <c r="AQ33" s="153" t="s">
        <v>273</v>
      </c>
      <c r="AR33" s="161">
        <v>44530</v>
      </c>
      <c r="AS33" s="48" t="s">
        <v>616</v>
      </c>
      <c r="AT33" s="54">
        <v>0.5</v>
      </c>
      <c r="AU33" s="123">
        <f t="shared" si="22"/>
        <v>0.5</v>
      </c>
      <c r="AV33" s="124" t="str">
        <f t="shared" si="23"/>
        <v>EN PROCESO</v>
      </c>
      <c r="AW33" s="502" t="s">
        <v>760</v>
      </c>
      <c r="AX33" s="84" t="s">
        <v>613</v>
      </c>
    </row>
    <row r="34" spans="1:50" s="46" customFormat="1" ht="193.8" x14ac:dyDescent="0.3">
      <c r="A34" s="87" t="s">
        <v>19</v>
      </c>
      <c r="B34" s="126" t="s">
        <v>20</v>
      </c>
      <c r="C34" s="126" t="s">
        <v>274</v>
      </c>
      <c r="D34" s="126" t="s">
        <v>21</v>
      </c>
      <c r="E34" s="126" t="s">
        <v>275</v>
      </c>
      <c r="F34" s="126" t="s">
        <v>276</v>
      </c>
      <c r="G34" s="125" t="s">
        <v>277</v>
      </c>
      <c r="H34" s="126" t="s">
        <v>19</v>
      </c>
      <c r="I34" s="125" t="s">
        <v>278</v>
      </c>
      <c r="J34" s="86" t="s">
        <v>279</v>
      </c>
      <c r="K34" s="142" t="s">
        <v>36</v>
      </c>
      <c r="L34" s="64">
        <f t="shared" ref="L34:L36" si="68">IF(K34="Rara vez",1,IF(K34="Improbable",2,IF(K34="Posible",3,IF(K34="Probable",4,IF(K34="Casi seguro",5,"")))))</f>
        <v>3</v>
      </c>
      <c r="M34" s="57" t="s">
        <v>37</v>
      </c>
      <c r="N34" s="64">
        <f t="shared" ref="N34:N36" si="69">IF(M34="Insignificante",1,IF(M34="Menor",2,IF(M34="Moderado",3,IF(M34="Mayor",4,IF(M34="Catastrófico",5,"")))))</f>
        <v>3</v>
      </c>
      <c r="O34" s="64">
        <f t="shared" ref="O34:O36" si="70">IF(OR(L34="",N34=""),"",L34*N34)</f>
        <v>9</v>
      </c>
      <c r="P34" s="65" t="str">
        <f t="shared" ref="P34:P36" si="71">IF(O34="","",IF(O34&lt;=2,"BAJA",IF(O34&lt;=6,"MODERADA",IF(O34&lt;=12,"ALTA","EXTREMA"))))</f>
        <v>ALTA</v>
      </c>
      <c r="Q34" s="48" t="s">
        <v>280</v>
      </c>
      <c r="R34" s="64" t="s">
        <v>37</v>
      </c>
      <c r="S34" s="57" t="s">
        <v>110</v>
      </c>
      <c r="T34" s="64" t="str">
        <f t="shared" ref="T34:T82" si="72">IF(OR(R34="",S34=""),"",IF(AND(R34="Fuerte",S34="Fuerte"),"Fuerte",IF(OR(R34="Débil",S34="Débil"),"Débil","Moderado")))</f>
        <v>Moderado</v>
      </c>
      <c r="U34" s="64">
        <f t="shared" ref="U34:U82" si="73">IF(T34="","",IF(T34="Fuerte",100,IF(T34="Moderado",50,0)))</f>
        <v>50</v>
      </c>
      <c r="V34" s="88" t="str">
        <f t="shared" ref="V34:V82" si="74">IF(OR(R34="",S34=""),"",(IF(AND(R34="Fuerte",S34="Fuerte"),"No","Si")))</f>
        <v>Si</v>
      </c>
      <c r="W34" s="92">
        <v>1</v>
      </c>
      <c r="X34" s="127">
        <f>IF(U34="","",AVERAGE(U34*W34))</f>
        <v>50</v>
      </c>
      <c r="Y34" s="127" t="str">
        <f t="shared" ref="Y34:Y36" si="75">IF(X34="","",IF(X34&lt;50,"Débil",IF(X34&lt;=99,"Moderado","Fuerte")))</f>
        <v>Moderado</v>
      </c>
      <c r="Z34" s="126" t="s">
        <v>117</v>
      </c>
      <c r="AA34" s="127">
        <f t="shared" ref="AA34:AA36" si="76">IF(Z34="","",IF(AND(Y34="Fuerte",Z34="Directamente"),2,IF(AND(Y34="Moderado",Z34="Directamente"),1,0)))</f>
        <v>1</v>
      </c>
      <c r="AB34" s="126" t="s">
        <v>117</v>
      </c>
      <c r="AC34" s="127">
        <f t="shared" ref="AC34:AC36" si="77">IF(AB34="","",IF(AND(Y34="Fuerte",AB34="Directamente"),2,IF(AND(Y34="Fuerte",AB34="indirectamente"),1,IF(AND(Y34="Fuerte",AB34="No disminuye"),0,IF(AND(Y34="Moderado",AB34="Directamente"),1,IF(AND(Y34="Moderado",AB34="indirectamente"),0,IF(AND(Y34="Moderado",AB34="No disminuye"),0,0)))))))</f>
        <v>1</v>
      </c>
      <c r="AD34" s="127">
        <f t="shared" ref="AD34:AD36" si="78">IF(AA34="","",IF((L34-AA34)&lt;=0,1,L34-AA34))</f>
        <v>2</v>
      </c>
      <c r="AE34" s="127" t="str">
        <f t="shared" ref="AE34:AE36" si="79">IF(AD34=1,"Rara vez",IF(AD34=2,"Improbable",IF(AD34=3,"Posible",IF(AD34=4,"Probable",IF(AD34=5,"Casi seguro","")))))</f>
        <v>Improbable</v>
      </c>
      <c r="AF34" s="127">
        <f t="shared" ref="AF34:AF36" si="80">IF(AC34="","",IF(AND(D34="Corrupción",(N34-AC34)&lt;=3),3,IF((N34-AC34)&lt;=1,1,N34-AC34)))</f>
        <v>2</v>
      </c>
      <c r="AG34" s="127" t="str">
        <f t="shared" ref="AG34:AG36" si="81">IF(AF34=1,"Insignificante",IF(AF34=2,"Menor",IF(AF34=3,"Moderado",IF(AF34=4,"Mayor",IF(AF34=5,"Catastrófico","")))))</f>
        <v>Menor</v>
      </c>
      <c r="AH34" s="88">
        <f t="shared" ref="AH34:AH36" si="82">IF(OR(AD34="",AF34=""),"",AD34*AF34)</f>
        <v>4</v>
      </c>
      <c r="AI34" s="131" t="str">
        <f t="shared" ref="AI34:AI36" si="83">IF(AH34="","",IF(AH34&lt;=2,"BAJA",IF(AH34&lt;=6,"MODERADA",IF(AH34&lt;=12,"ALTA","EXTREMA"))))</f>
        <v>MODERADA</v>
      </c>
      <c r="AJ34" s="91" t="str">
        <f t="shared" ref="AJ34:AJ36" si="84">IF(AI34="","",IF(AI34="Baja","Asumir el Riesgo.",IF(AI34="Moderada","Reducir el Riesgo.",IF(AI34="Alta","Reducir el Riesgo, Evitar, Compartir o Transferir.",IF(AI34="Extrema","Reducir el Riesgo, Evitar o Compartir (Se requiere acción inmediata).","")))))</f>
        <v>Reducir el Riesgo.</v>
      </c>
      <c r="AK34" s="85" t="s">
        <v>281</v>
      </c>
      <c r="AL34" s="57" t="s">
        <v>282</v>
      </c>
      <c r="AM34" s="57">
        <v>9</v>
      </c>
      <c r="AN34" s="62" t="s">
        <v>283</v>
      </c>
      <c r="AO34" s="70">
        <v>44075</v>
      </c>
      <c r="AP34" s="70">
        <v>44561</v>
      </c>
      <c r="AQ34" s="154" t="s">
        <v>284</v>
      </c>
      <c r="AR34" s="161">
        <v>44530</v>
      </c>
      <c r="AS34" s="125" t="s">
        <v>727</v>
      </c>
      <c r="AT34" s="126">
        <v>9</v>
      </c>
      <c r="AU34" s="123">
        <f t="shared" si="22"/>
        <v>1</v>
      </c>
      <c r="AV34" s="124" t="str">
        <f t="shared" si="23"/>
        <v>TERMINADA</v>
      </c>
      <c r="AW34" s="493" t="s">
        <v>761</v>
      </c>
      <c r="AX34" s="84" t="s">
        <v>661</v>
      </c>
    </row>
    <row r="35" spans="1:50" s="46" customFormat="1" ht="234.6" x14ac:dyDescent="0.3">
      <c r="A35" s="87" t="s">
        <v>19</v>
      </c>
      <c r="B35" s="126" t="s">
        <v>20</v>
      </c>
      <c r="C35" s="126" t="s">
        <v>274</v>
      </c>
      <c r="D35" s="126" t="s">
        <v>21</v>
      </c>
      <c r="E35" s="126" t="s">
        <v>285</v>
      </c>
      <c r="F35" s="126" t="s">
        <v>286</v>
      </c>
      <c r="G35" s="125" t="s">
        <v>287</v>
      </c>
      <c r="H35" s="126" t="s">
        <v>19</v>
      </c>
      <c r="I35" s="125" t="s">
        <v>288</v>
      </c>
      <c r="J35" s="86" t="s">
        <v>289</v>
      </c>
      <c r="K35" s="142" t="s">
        <v>23</v>
      </c>
      <c r="L35" s="64">
        <f t="shared" si="68"/>
        <v>1</v>
      </c>
      <c r="M35" s="57" t="s">
        <v>47</v>
      </c>
      <c r="N35" s="64">
        <f t="shared" si="69"/>
        <v>5</v>
      </c>
      <c r="O35" s="64">
        <f t="shared" si="70"/>
        <v>5</v>
      </c>
      <c r="P35" s="65" t="str">
        <f t="shared" si="71"/>
        <v>MODERADA</v>
      </c>
      <c r="Q35" s="48" t="s">
        <v>290</v>
      </c>
      <c r="R35" s="64" t="s">
        <v>110</v>
      </c>
      <c r="S35" s="57" t="s">
        <v>110</v>
      </c>
      <c r="T35" s="64" t="str">
        <f t="shared" si="72"/>
        <v>Fuerte</v>
      </c>
      <c r="U35" s="64">
        <f t="shared" si="73"/>
        <v>100</v>
      </c>
      <c r="V35" s="88" t="str">
        <f t="shared" si="74"/>
        <v>No</v>
      </c>
      <c r="W35" s="92">
        <v>1</v>
      </c>
      <c r="X35" s="127">
        <f>IF(U35="","",AVERAGE(U35*W35))</f>
        <v>100</v>
      </c>
      <c r="Y35" s="127" t="str">
        <f t="shared" si="75"/>
        <v>Fuerte</v>
      </c>
      <c r="Z35" s="126" t="s">
        <v>117</v>
      </c>
      <c r="AA35" s="127">
        <f t="shared" si="76"/>
        <v>2</v>
      </c>
      <c r="AB35" s="126" t="s">
        <v>117</v>
      </c>
      <c r="AC35" s="127">
        <f t="shared" si="77"/>
        <v>2</v>
      </c>
      <c r="AD35" s="127">
        <f t="shared" si="78"/>
        <v>1</v>
      </c>
      <c r="AE35" s="127" t="str">
        <f t="shared" si="79"/>
        <v>Rara vez</v>
      </c>
      <c r="AF35" s="127">
        <f t="shared" si="80"/>
        <v>3</v>
      </c>
      <c r="AG35" s="127" t="str">
        <f t="shared" si="81"/>
        <v>Moderado</v>
      </c>
      <c r="AH35" s="88">
        <f t="shared" si="82"/>
        <v>3</v>
      </c>
      <c r="AI35" s="131" t="str">
        <f t="shared" si="83"/>
        <v>MODERADA</v>
      </c>
      <c r="AJ35" s="91" t="str">
        <f t="shared" si="84"/>
        <v>Reducir el Riesgo.</v>
      </c>
      <c r="AK35" s="85" t="s">
        <v>291</v>
      </c>
      <c r="AL35" s="57" t="s">
        <v>292</v>
      </c>
      <c r="AM35" s="57">
        <v>2</v>
      </c>
      <c r="AN35" s="62" t="s">
        <v>293</v>
      </c>
      <c r="AO35" s="70">
        <v>44075</v>
      </c>
      <c r="AP35" s="70">
        <v>44561</v>
      </c>
      <c r="AQ35" s="154" t="s">
        <v>294</v>
      </c>
      <c r="AR35" s="161">
        <v>44530</v>
      </c>
      <c r="AS35" s="125" t="s">
        <v>664</v>
      </c>
      <c r="AT35" s="126">
        <v>2</v>
      </c>
      <c r="AU35" s="123">
        <f t="shared" si="22"/>
        <v>1</v>
      </c>
      <c r="AV35" s="124" t="str">
        <f t="shared" si="23"/>
        <v>TERMINADA</v>
      </c>
      <c r="AW35" s="493" t="s">
        <v>762</v>
      </c>
      <c r="AX35" s="84" t="s">
        <v>661</v>
      </c>
    </row>
    <row r="36" spans="1:50" s="46" customFormat="1" ht="122.4" x14ac:dyDescent="0.3">
      <c r="A36" s="87" t="s">
        <v>19</v>
      </c>
      <c r="B36" s="126" t="s">
        <v>20</v>
      </c>
      <c r="C36" s="126" t="s">
        <v>274</v>
      </c>
      <c r="D36" s="126" t="s">
        <v>21</v>
      </c>
      <c r="E36" s="126" t="s">
        <v>295</v>
      </c>
      <c r="F36" s="126" t="s">
        <v>296</v>
      </c>
      <c r="G36" s="125" t="s">
        <v>297</v>
      </c>
      <c r="H36" s="126" t="s">
        <v>35</v>
      </c>
      <c r="I36" s="125" t="s">
        <v>298</v>
      </c>
      <c r="J36" s="86" t="s">
        <v>299</v>
      </c>
      <c r="K36" s="142" t="s">
        <v>36</v>
      </c>
      <c r="L36" s="64">
        <f t="shared" si="68"/>
        <v>3</v>
      </c>
      <c r="M36" s="57" t="s">
        <v>83</v>
      </c>
      <c r="N36" s="64">
        <f t="shared" si="69"/>
        <v>2</v>
      </c>
      <c r="O36" s="64">
        <f t="shared" si="70"/>
        <v>6</v>
      </c>
      <c r="P36" s="65" t="str">
        <f t="shared" si="71"/>
        <v>MODERADA</v>
      </c>
      <c r="Q36" s="48" t="s">
        <v>300</v>
      </c>
      <c r="R36" s="64" t="s">
        <v>37</v>
      </c>
      <c r="S36" s="57" t="s">
        <v>110</v>
      </c>
      <c r="T36" s="64" t="str">
        <f t="shared" si="72"/>
        <v>Moderado</v>
      </c>
      <c r="U36" s="64">
        <f t="shared" si="73"/>
        <v>50</v>
      </c>
      <c r="V36" s="88" t="str">
        <f t="shared" si="74"/>
        <v>Si</v>
      </c>
      <c r="W36" s="92">
        <v>1</v>
      </c>
      <c r="X36" s="127">
        <f>IF(U36="","",AVERAGE(U36*W36))</f>
        <v>50</v>
      </c>
      <c r="Y36" s="127" t="str">
        <f t="shared" si="75"/>
        <v>Moderado</v>
      </c>
      <c r="Z36" s="126" t="s">
        <v>117</v>
      </c>
      <c r="AA36" s="127">
        <f t="shared" si="76"/>
        <v>1</v>
      </c>
      <c r="AB36" s="126" t="s">
        <v>117</v>
      </c>
      <c r="AC36" s="127">
        <f t="shared" si="77"/>
        <v>1</v>
      </c>
      <c r="AD36" s="127">
        <f t="shared" si="78"/>
        <v>2</v>
      </c>
      <c r="AE36" s="127" t="str">
        <f t="shared" si="79"/>
        <v>Improbable</v>
      </c>
      <c r="AF36" s="127">
        <f t="shared" si="80"/>
        <v>1</v>
      </c>
      <c r="AG36" s="127" t="str">
        <f t="shared" si="81"/>
        <v>Insignificante</v>
      </c>
      <c r="AH36" s="88">
        <f t="shared" si="82"/>
        <v>2</v>
      </c>
      <c r="AI36" s="131" t="str">
        <f t="shared" si="83"/>
        <v>BAJA</v>
      </c>
      <c r="AJ36" s="91" t="str">
        <f t="shared" si="84"/>
        <v>Asumir el Riesgo.</v>
      </c>
      <c r="AK36" s="85" t="s">
        <v>301</v>
      </c>
      <c r="AL36" s="57" t="s">
        <v>302</v>
      </c>
      <c r="AM36" s="57">
        <v>1</v>
      </c>
      <c r="AN36" s="62" t="s">
        <v>283</v>
      </c>
      <c r="AO36" s="70">
        <v>44197</v>
      </c>
      <c r="AP36" s="70">
        <v>44561</v>
      </c>
      <c r="AQ36" s="154" t="s">
        <v>303</v>
      </c>
      <c r="AR36" s="161">
        <v>44530</v>
      </c>
      <c r="AS36" s="125" t="s">
        <v>665</v>
      </c>
      <c r="AT36" s="126">
        <v>1</v>
      </c>
      <c r="AU36" s="123">
        <f t="shared" si="22"/>
        <v>1</v>
      </c>
      <c r="AV36" s="124" t="str">
        <f t="shared" si="23"/>
        <v>TERMINADA</v>
      </c>
      <c r="AW36" s="493" t="s">
        <v>728</v>
      </c>
      <c r="AX36" s="84" t="s">
        <v>661</v>
      </c>
    </row>
    <row r="37" spans="1:50" ht="122.4" x14ac:dyDescent="0.3">
      <c r="A37" s="222" t="s">
        <v>33</v>
      </c>
      <c r="B37" s="221" t="s">
        <v>304</v>
      </c>
      <c r="C37" s="223" t="s">
        <v>173</v>
      </c>
      <c r="D37" s="221" t="s">
        <v>21</v>
      </c>
      <c r="E37" s="221" t="s">
        <v>305</v>
      </c>
      <c r="F37" s="346" t="s">
        <v>306</v>
      </c>
      <c r="G37" s="373" t="s">
        <v>307</v>
      </c>
      <c r="H37" s="126" t="s">
        <v>19</v>
      </c>
      <c r="I37" s="373" t="s">
        <v>308</v>
      </c>
      <c r="J37" s="375" t="s">
        <v>309</v>
      </c>
      <c r="K37" s="370" t="s">
        <v>36</v>
      </c>
      <c r="L37" s="312">
        <f>IF(K37="Rara vez",1,IF(K37="Improbable",2,IF(K37="Posible",3,IF(K37="Probable",4,IF(K37="Casi seguro",5,"")))))</f>
        <v>3</v>
      </c>
      <c r="M37" s="223" t="s">
        <v>37</v>
      </c>
      <c r="N37" s="312">
        <f>IF(M37="Insignificante",1,IF(M37="Menor",2,IF(M37="Moderado",3,IF(M37="Mayor",4,IF(M37="Catastrófico",5,"")))))</f>
        <v>3</v>
      </c>
      <c r="O37" s="312">
        <f>IF(OR(L37="",N37=""),"",L37*N37)</f>
        <v>9</v>
      </c>
      <c r="P37" s="308" t="str">
        <f>IF(O37="","",IF(O37&lt;=2,"BAJA",IF(O37&lt;=6,"MODERADA",IF(O37&lt;=12,"ALTA","EXTREMA"))))</f>
        <v>ALTA</v>
      </c>
      <c r="Q37" s="49" t="s">
        <v>310</v>
      </c>
      <c r="R37" s="64" t="s">
        <v>110</v>
      </c>
      <c r="S37" s="57" t="s">
        <v>110</v>
      </c>
      <c r="T37" s="64" t="str">
        <f t="shared" si="72"/>
        <v>Fuerte</v>
      </c>
      <c r="U37" s="64">
        <f t="shared" si="73"/>
        <v>100</v>
      </c>
      <c r="V37" s="88" t="str">
        <f t="shared" si="74"/>
        <v>No</v>
      </c>
      <c r="W37" s="188">
        <v>0.4</v>
      </c>
      <c r="X37" s="312">
        <f>+(U37*W37)+(U38*W38)+(U39*W39)+(U40*W40)</f>
        <v>80</v>
      </c>
      <c r="Y37" s="312" t="str">
        <f>IF(X37="","",IF(X37&lt;50,"Débil",IF(X37&lt;=99,"Moderado","Fuerte")))</f>
        <v>Moderado</v>
      </c>
      <c r="Z37" s="223" t="s">
        <v>117</v>
      </c>
      <c r="AA37" s="312">
        <f>IF(Z37="","",IF(AND(Y37="Fuerte",Z37="Directamente"),2,IF(AND(Y37="Moderado",Z37="Directamente"),1,0)))</f>
        <v>1</v>
      </c>
      <c r="AB37" s="223" t="s">
        <v>117</v>
      </c>
      <c r="AC37" s="312">
        <f>IF(AB37="","",IF(AND(Y37="Fuerte",AB37="Directamente"),2,IF(AND(Y37="Fuerte",AB37="indirectamente"),1,IF(AND(Y37="Fuerte",AB37="No disminuye"),0,IF(AND(Y37="Moderado",AB37="Directamente"),1,IF(AND(Y37="Moderado",AB37="indirectamente"),0,IF(AND(Y37="Moderado",AB37="No disminuye"),0,0)))))))</f>
        <v>1</v>
      </c>
      <c r="AD37" s="312">
        <f>IF(AA37="","",IF((L37-AA37)&lt;=0,1,L37-AA37))</f>
        <v>2</v>
      </c>
      <c r="AE37" s="312" t="str">
        <f>IF(AD37=1,"Rara vez",IF(AD37=2,"Improbable",IF(AD37=3,"Posible",IF(AD37=4,"Probable",IF(AD37=5,"Casi seguro","")))))</f>
        <v>Improbable</v>
      </c>
      <c r="AF37" s="312">
        <f>IF(AC37="","",IF(AND(D37="Corrupción",(N37-AC37)&lt;=3),3,IF((N37-AC37)&lt;=1,1,N37-AC37)))</f>
        <v>2</v>
      </c>
      <c r="AG37" s="312" t="str">
        <f>IF(AF37=1,"Insignificante",IF(AF37=2,"Menor",IF(AF37=3,"Moderado",IF(AF37=4,"Mayor",IF(AF37=5,"Catastrófico","")))))</f>
        <v>Menor</v>
      </c>
      <c r="AH37" s="364">
        <f>IF(OR(AD37="",AF37=""),"",AD37*AF37)</f>
        <v>4</v>
      </c>
      <c r="AI37" s="308" t="str">
        <f>IF(AH37="","",IF(AH37&lt;=2,"BAJA",IF(AH37&lt;=6,"MODERADA",IF(AH37&lt;=12,"ALTA","EXTREMA"))))</f>
        <v>MODERADA</v>
      </c>
      <c r="AJ37" s="365" t="str">
        <f>IF(AI37="","",IF(AI37="Baja","Asumir el Riesgo.",IF(AI37="Moderada","Reducir el Riesgo.",IF(AI37="Alta","Reducir el Riesgo, Evitar, Compartir o Transferir.",IF(AI37="Extrema","Reducir el Riesgo, Evitar o Compartir (Se requiere acción inmediata).","")))))</f>
        <v>Reducir el Riesgo.</v>
      </c>
      <c r="AK37" s="177" t="s">
        <v>311</v>
      </c>
      <c r="AL37" s="67" t="s">
        <v>312</v>
      </c>
      <c r="AM37" s="67">
        <v>4</v>
      </c>
      <c r="AN37" s="67" t="s">
        <v>313</v>
      </c>
      <c r="AO37" s="69">
        <v>44409</v>
      </c>
      <c r="AP37" s="69">
        <v>44774</v>
      </c>
      <c r="AQ37" s="155" t="s">
        <v>314</v>
      </c>
      <c r="AR37" s="161">
        <v>44530</v>
      </c>
      <c r="AS37" s="48" t="s">
        <v>618</v>
      </c>
      <c r="AT37" s="54">
        <v>3</v>
      </c>
      <c r="AU37" s="123">
        <f t="shared" si="22"/>
        <v>0.75</v>
      </c>
      <c r="AV37" s="124" t="str">
        <f t="shared" si="23"/>
        <v>EN PROCESO</v>
      </c>
      <c r="AW37" s="502" t="s">
        <v>619</v>
      </c>
      <c r="AX37" s="163" t="s">
        <v>613</v>
      </c>
    </row>
    <row r="38" spans="1:50" ht="96" customHeight="1" x14ac:dyDescent="0.3">
      <c r="A38" s="219"/>
      <c r="B38" s="216"/>
      <c r="C38" s="223"/>
      <c r="D38" s="216"/>
      <c r="E38" s="216"/>
      <c r="F38" s="346"/>
      <c r="G38" s="373"/>
      <c r="H38" s="126" t="s">
        <v>19</v>
      </c>
      <c r="I38" s="374"/>
      <c r="J38" s="376"/>
      <c r="K38" s="370"/>
      <c r="L38" s="312"/>
      <c r="M38" s="223"/>
      <c r="N38" s="312"/>
      <c r="O38" s="312"/>
      <c r="P38" s="308"/>
      <c r="Q38" s="49" t="s">
        <v>315</v>
      </c>
      <c r="R38" s="64" t="s">
        <v>110</v>
      </c>
      <c r="S38" s="57" t="s">
        <v>110</v>
      </c>
      <c r="T38" s="64" t="str">
        <f t="shared" si="72"/>
        <v>Fuerte</v>
      </c>
      <c r="U38" s="64">
        <f t="shared" si="73"/>
        <v>100</v>
      </c>
      <c r="V38" s="88" t="str">
        <f t="shared" si="74"/>
        <v>No</v>
      </c>
      <c r="W38" s="188">
        <v>0.4</v>
      </c>
      <c r="X38" s="312"/>
      <c r="Y38" s="312"/>
      <c r="Z38" s="223"/>
      <c r="AA38" s="312"/>
      <c r="AB38" s="223"/>
      <c r="AC38" s="312"/>
      <c r="AD38" s="312"/>
      <c r="AE38" s="312"/>
      <c r="AF38" s="312"/>
      <c r="AG38" s="312"/>
      <c r="AH38" s="364"/>
      <c r="AI38" s="308"/>
      <c r="AJ38" s="365"/>
      <c r="AK38" s="380" t="s">
        <v>316</v>
      </c>
      <c r="AL38" s="346" t="s">
        <v>317</v>
      </c>
      <c r="AM38" s="346">
        <v>4</v>
      </c>
      <c r="AN38" s="346" t="s">
        <v>313</v>
      </c>
      <c r="AO38" s="349">
        <v>44409</v>
      </c>
      <c r="AP38" s="349">
        <v>44774</v>
      </c>
      <c r="AQ38" s="377" t="s">
        <v>318</v>
      </c>
      <c r="AR38" s="226">
        <v>44530</v>
      </c>
      <c r="AS38" s="228" t="s">
        <v>620</v>
      </c>
      <c r="AT38" s="230">
        <v>0</v>
      </c>
      <c r="AU38" s="232">
        <f t="shared" si="22"/>
        <v>0</v>
      </c>
      <c r="AV38" s="234" t="str">
        <f t="shared" si="23"/>
        <v>SIN INICIAR</v>
      </c>
      <c r="AW38" s="498" t="s">
        <v>634</v>
      </c>
      <c r="AX38" s="236" t="s">
        <v>613</v>
      </c>
    </row>
    <row r="39" spans="1:50" ht="31.95" customHeight="1" x14ac:dyDescent="0.3">
      <c r="A39" s="219"/>
      <c r="B39" s="216"/>
      <c r="C39" s="223"/>
      <c r="D39" s="216"/>
      <c r="E39" s="216"/>
      <c r="F39" s="346"/>
      <c r="G39" s="373"/>
      <c r="H39" s="126" t="s">
        <v>19</v>
      </c>
      <c r="I39" s="374"/>
      <c r="J39" s="376"/>
      <c r="K39" s="370"/>
      <c r="L39" s="312"/>
      <c r="M39" s="223"/>
      <c r="N39" s="312"/>
      <c r="O39" s="312"/>
      <c r="P39" s="308"/>
      <c r="Q39" s="49" t="s">
        <v>319</v>
      </c>
      <c r="R39" s="64" t="s">
        <v>111</v>
      </c>
      <c r="S39" s="57" t="s">
        <v>37</v>
      </c>
      <c r="T39" s="64" t="str">
        <f t="shared" si="72"/>
        <v>Débil</v>
      </c>
      <c r="U39" s="64">
        <f t="shared" si="73"/>
        <v>0</v>
      </c>
      <c r="V39" s="88" t="str">
        <f t="shared" si="74"/>
        <v>Si</v>
      </c>
      <c r="W39" s="188">
        <v>0.1</v>
      </c>
      <c r="X39" s="312"/>
      <c r="Y39" s="312"/>
      <c r="Z39" s="223"/>
      <c r="AA39" s="312"/>
      <c r="AB39" s="223"/>
      <c r="AC39" s="312"/>
      <c r="AD39" s="312"/>
      <c r="AE39" s="312"/>
      <c r="AF39" s="312"/>
      <c r="AG39" s="312"/>
      <c r="AH39" s="364"/>
      <c r="AI39" s="308"/>
      <c r="AJ39" s="365"/>
      <c r="AK39" s="380"/>
      <c r="AL39" s="346"/>
      <c r="AM39" s="346"/>
      <c r="AN39" s="346"/>
      <c r="AO39" s="349"/>
      <c r="AP39" s="349"/>
      <c r="AQ39" s="377"/>
      <c r="AR39" s="287"/>
      <c r="AS39" s="288"/>
      <c r="AT39" s="252"/>
      <c r="AU39" s="253"/>
      <c r="AV39" s="254"/>
      <c r="AW39" s="499"/>
      <c r="AX39" s="255"/>
    </row>
    <row r="40" spans="1:50" ht="31.95" customHeight="1" x14ac:dyDescent="0.3">
      <c r="A40" s="220"/>
      <c r="B40" s="217"/>
      <c r="C40" s="223"/>
      <c r="D40" s="217"/>
      <c r="E40" s="217"/>
      <c r="F40" s="346"/>
      <c r="G40" s="373"/>
      <c r="H40" s="126" t="s">
        <v>19</v>
      </c>
      <c r="I40" s="374"/>
      <c r="J40" s="376"/>
      <c r="K40" s="370"/>
      <c r="L40" s="312"/>
      <c r="M40" s="223"/>
      <c r="N40" s="312"/>
      <c r="O40" s="312"/>
      <c r="P40" s="308"/>
      <c r="Q40" s="49" t="s">
        <v>320</v>
      </c>
      <c r="R40" s="64" t="s">
        <v>111</v>
      </c>
      <c r="S40" s="57" t="s">
        <v>110</v>
      </c>
      <c r="T40" s="64" t="str">
        <f t="shared" si="72"/>
        <v>Débil</v>
      </c>
      <c r="U40" s="64">
        <f t="shared" si="73"/>
        <v>0</v>
      </c>
      <c r="V40" s="88" t="str">
        <f t="shared" si="74"/>
        <v>Si</v>
      </c>
      <c r="W40" s="188">
        <v>0.1</v>
      </c>
      <c r="X40" s="312"/>
      <c r="Y40" s="312"/>
      <c r="Z40" s="223"/>
      <c r="AA40" s="312"/>
      <c r="AB40" s="223"/>
      <c r="AC40" s="312"/>
      <c r="AD40" s="312"/>
      <c r="AE40" s="312"/>
      <c r="AF40" s="312"/>
      <c r="AG40" s="312"/>
      <c r="AH40" s="364"/>
      <c r="AI40" s="308"/>
      <c r="AJ40" s="365"/>
      <c r="AK40" s="380"/>
      <c r="AL40" s="346"/>
      <c r="AM40" s="346"/>
      <c r="AN40" s="346"/>
      <c r="AO40" s="349"/>
      <c r="AP40" s="349"/>
      <c r="AQ40" s="377"/>
      <c r="AR40" s="227"/>
      <c r="AS40" s="240"/>
      <c r="AT40" s="231"/>
      <c r="AU40" s="233"/>
      <c r="AV40" s="235"/>
      <c r="AW40" s="500"/>
      <c r="AX40" s="237"/>
    </row>
    <row r="41" spans="1:50" ht="117" customHeight="1" x14ac:dyDescent="0.3">
      <c r="A41" s="222" t="s">
        <v>33</v>
      </c>
      <c r="B41" s="221" t="s">
        <v>304</v>
      </c>
      <c r="C41" s="223" t="s">
        <v>173</v>
      </c>
      <c r="D41" s="221" t="s">
        <v>21</v>
      </c>
      <c r="E41" s="221" t="s">
        <v>321</v>
      </c>
      <c r="F41" s="378" t="s">
        <v>322</v>
      </c>
      <c r="G41" s="373" t="s">
        <v>323</v>
      </c>
      <c r="H41" s="128" t="s">
        <v>73</v>
      </c>
      <c r="I41" s="373" t="s">
        <v>324</v>
      </c>
      <c r="J41" s="375" t="s">
        <v>325</v>
      </c>
      <c r="K41" s="370" t="s">
        <v>41</v>
      </c>
      <c r="L41" s="312">
        <f>IF(K41="Rara vez",1,IF(K41="Improbable",2,IF(K41="Posible",3,IF(K41="Probable",4,IF(K41="Casi seguro",5,"")))))</f>
        <v>4</v>
      </c>
      <c r="M41" s="223" t="s">
        <v>83</v>
      </c>
      <c r="N41" s="312">
        <f>IF(M41="Insignificante",1,IF(M41="Menor",2,IF(M41="Moderado",3,IF(M41="Mayor",4,IF(M41="Catastrófico",5,"")))))</f>
        <v>2</v>
      </c>
      <c r="O41" s="312">
        <f>IF(OR(L41="",N41=""),"",L41*N41)</f>
        <v>8</v>
      </c>
      <c r="P41" s="308" t="str">
        <f>IF(O41="","",IF(O41&lt;=2,"BAJA",IF(O41&lt;=6,"MODERADA",IF(O41&lt;=12,"ALTA","EXTREMA"))))</f>
        <v>ALTA</v>
      </c>
      <c r="Q41" s="49" t="s">
        <v>326</v>
      </c>
      <c r="R41" s="64" t="s">
        <v>110</v>
      </c>
      <c r="S41" s="57" t="s">
        <v>37</v>
      </c>
      <c r="T41" s="64" t="str">
        <f t="shared" si="72"/>
        <v>Moderado</v>
      </c>
      <c r="U41" s="64">
        <f t="shared" si="73"/>
        <v>50</v>
      </c>
      <c r="V41" s="88" t="str">
        <f t="shared" si="74"/>
        <v>Si</v>
      </c>
      <c r="W41" s="188">
        <v>0.4</v>
      </c>
      <c r="X41" s="379">
        <f>((U41*W41)+(U42*W42)+(U43*W43))</f>
        <v>80</v>
      </c>
      <c r="Y41" s="312" t="str">
        <f>IF(X41="","",IF(X41&lt;50,"Débil",IF(X41&lt;=99,"Moderado","Fuerte")))</f>
        <v>Moderado</v>
      </c>
      <c r="Z41" s="223" t="s">
        <v>117</v>
      </c>
      <c r="AA41" s="312">
        <f>IF(Z41="","",IF(AND(Y41="Fuerte",Z41="Directamente"),2,IF(AND(Y41="Moderado",Z41="Directamente"),1,0)))</f>
        <v>1</v>
      </c>
      <c r="AB41" s="223" t="s">
        <v>117</v>
      </c>
      <c r="AC41" s="312">
        <f>IF(AB41="","",IF(AND(Y41="Fuerte",AB41="Directamente"),2,IF(AND(Y41="Fuerte",AB41="indirectamente"),1,IF(AND(Y41="Fuerte",AB41="No disminuye"),0,IF(AND(Y41="Moderado",AB41="Directamente"),1,IF(AND(Y41="Moderado",AB41="indirectamente"),0,IF(AND(Y41="Moderado",AB41="No disminuye"),0,0)))))))</f>
        <v>1</v>
      </c>
      <c r="AD41" s="312">
        <f>IF(AA41="","",IF((L41-AA41)&lt;=0,1,L41-AA41))</f>
        <v>3</v>
      </c>
      <c r="AE41" s="312" t="str">
        <f>IF(AD41=1,"Rara vez",IF(AD41=2,"Improbable",IF(AD41=3,"Posible",IF(AD41=4,"Probable",IF(AD41=5,"Casi seguro","")))))</f>
        <v>Posible</v>
      </c>
      <c r="AF41" s="312">
        <f>IF(AC41="","",IF(AND(D41="Corrupción",(N41-AC41)&lt;=3),3,IF((N41-AC41)&lt;=1,1,N41-AC41)))</f>
        <v>1</v>
      </c>
      <c r="AG41" s="312" t="str">
        <f>IF(AF41=1,"Insignificante",IF(AF41=2,"Menor",IF(AF41=3,"Moderado",IF(AF41=4,"Mayor",IF(AF41=5,"Catastrófico","")))))</f>
        <v>Insignificante</v>
      </c>
      <c r="AH41" s="364">
        <f>IF(OR(AD41="",AF41=""),"",AD41*AF41)</f>
        <v>3</v>
      </c>
      <c r="AI41" s="308" t="str">
        <f>IF(AH41="","",IF(AH41&lt;=2,"BAJA",IF(AH41&lt;=6,"MODERADA",IF(AH41&lt;=12,"ALTA","EXTREMA"))))</f>
        <v>MODERADA</v>
      </c>
      <c r="AJ41" s="365" t="str">
        <f>IF(AI41="","",IF(AI41="Baja","Asumir el Riesgo.",IF(AI41="Moderada","Reducir el Riesgo.",IF(AI41="Alta","Reducir el Riesgo, Evitar, Compartir o Transferir.",IF(AI41="Extrema","Reducir el Riesgo, Evitar o Compartir (Se requiere acción inmediata).","")))))</f>
        <v>Reducir el Riesgo.</v>
      </c>
      <c r="AK41" s="177" t="s">
        <v>327</v>
      </c>
      <c r="AL41" s="67" t="s">
        <v>328</v>
      </c>
      <c r="AM41" s="67">
        <v>1</v>
      </c>
      <c r="AN41" s="67" t="s">
        <v>313</v>
      </c>
      <c r="AO41" s="69">
        <v>44409</v>
      </c>
      <c r="AP41" s="69">
        <v>44774</v>
      </c>
      <c r="AQ41" s="154" t="s">
        <v>329</v>
      </c>
      <c r="AR41" s="161">
        <v>44530</v>
      </c>
      <c r="AS41" s="125" t="s">
        <v>621</v>
      </c>
      <c r="AT41" s="54">
        <v>0.5</v>
      </c>
      <c r="AU41" s="123">
        <f t="shared" si="22"/>
        <v>0.5</v>
      </c>
      <c r="AV41" s="124" t="str">
        <f t="shared" si="23"/>
        <v>EN PROCESO</v>
      </c>
      <c r="AW41" s="502" t="s">
        <v>622</v>
      </c>
      <c r="AX41" s="163" t="s">
        <v>613</v>
      </c>
    </row>
    <row r="42" spans="1:50" ht="177" customHeight="1" x14ac:dyDescent="0.3">
      <c r="A42" s="219"/>
      <c r="B42" s="216"/>
      <c r="C42" s="223"/>
      <c r="D42" s="216"/>
      <c r="E42" s="216"/>
      <c r="F42" s="378"/>
      <c r="G42" s="374"/>
      <c r="H42" s="128" t="s">
        <v>73</v>
      </c>
      <c r="I42" s="374"/>
      <c r="J42" s="376"/>
      <c r="K42" s="370"/>
      <c r="L42" s="312"/>
      <c r="M42" s="223"/>
      <c r="N42" s="312"/>
      <c r="O42" s="312"/>
      <c r="P42" s="308"/>
      <c r="Q42" s="49" t="s">
        <v>330</v>
      </c>
      <c r="R42" s="64" t="s">
        <v>110</v>
      </c>
      <c r="S42" s="57" t="s">
        <v>110</v>
      </c>
      <c r="T42" s="64" t="str">
        <f t="shared" si="72"/>
        <v>Fuerte</v>
      </c>
      <c r="U42" s="64">
        <f t="shared" si="73"/>
        <v>100</v>
      </c>
      <c r="V42" s="88" t="str">
        <f t="shared" si="74"/>
        <v>No</v>
      </c>
      <c r="W42" s="188">
        <v>0.3</v>
      </c>
      <c r="X42" s="379"/>
      <c r="Y42" s="312"/>
      <c r="Z42" s="223"/>
      <c r="AA42" s="312"/>
      <c r="AB42" s="223"/>
      <c r="AC42" s="312"/>
      <c r="AD42" s="312"/>
      <c r="AE42" s="312"/>
      <c r="AF42" s="312"/>
      <c r="AG42" s="312"/>
      <c r="AH42" s="364"/>
      <c r="AI42" s="308"/>
      <c r="AJ42" s="365"/>
      <c r="AK42" s="372" t="s">
        <v>331</v>
      </c>
      <c r="AL42" s="346" t="s">
        <v>312</v>
      </c>
      <c r="AM42" s="346">
        <v>4</v>
      </c>
      <c r="AN42" s="346" t="s">
        <v>313</v>
      </c>
      <c r="AO42" s="349">
        <v>44409</v>
      </c>
      <c r="AP42" s="349">
        <v>44774</v>
      </c>
      <c r="AQ42" s="311" t="s">
        <v>332</v>
      </c>
      <c r="AR42" s="226">
        <v>44530</v>
      </c>
      <c r="AS42" s="238" t="s">
        <v>315</v>
      </c>
      <c r="AT42" s="230">
        <v>0</v>
      </c>
      <c r="AU42" s="232">
        <f t="shared" si="22"/>
        <v>0</v>
      </c>
      <c r="AV42" s="234" t="str">
        <f t="shared" si="23"/>
        <v>SIN INICIAR</v>
      </c>
      <c r="AW42" s="491" t="s">
        <v>635</v>
      </c>
      <c r="AX42" s="236" t="s">
        <v>613</v>
      </c>
    </row>
    <row r="43" spans="1:50" ht="87" customHeight="1" x14ac:dyDescent="0.3">
      <c r="A43" s="220"/>
      <c r="B43" s="217"/>
      <c r="C43" s="223"/>
      <c r="D43" s="217"/>
      <c r="E43" s="217"/>
      <c r="F43" s="378"/>
      <c r="G43" s="374"/>
      <c r="H43" s="128" t="s">
        <v>73</v>
      </c>
      <c r="I43" s="374"/>
      <c r="J43" s="376"/>
      <c r="K43" s="370"/>
      <c r="L43" s="312"/>
      <c r="M43" s="223"/>
      <c r="N43" s="312"/>
      <c r="O43" s="312"/>
      <c r="P43" s="308"/>
      <c r="Q43" s="49" t="s">
        <v>333</v>
      </c>
      <c r="R43" s="64" t="s">
        <v>110</v>
      </c>
      <c r="S43" s="57" t="s">
        <v>110</v>
      </c>
      <c r="T43" s="64" t="str">
        <f t="shared" si="72"/>
        <v>Fuerte</v>
      </c>
      <c r="U43" s="64">
        <f t="shared" si="73"/>
        <v>100</v>
      </c>
      <c r="V43" s="88" t="str">
        <f t="shared" si="74"/>
        <v>No</v>
      </c>
      <c r="W43" s="188">
        <v>0.3</v>
      </c>
      <c r="X43" s="379"/>
      <c r="Y43" s="312"/>
      <c r="Z43" s="223"/>
      <c r="AA43" s="312"/>
      <c r="AB43" s="223"/>
      <c r="AC43" s="312"/>
      <c r="AD43" s="312"/>
      <c r="AE43" s="312"/>
      <c r="AF43" s="312"/>
      <c r="AG43" s="312"/>
      <c r="AH43" s="364"/>
      <c r="AI43" s="308"/>
      <c r="AJ43" s="365"/>
      <c r="AK43" s="372"/>
      <c r="AL43" s="346"/>
      <c r="AM43" s="346"/>
      <c r="AN43" s="346"/>
      <c r="AO43" s="346"/>
      <c r="AP43" s="349"/>
      <c r="AQ43" s="311"/>
      <c r="AR43" s="227"/>
      <c r="AS43" s="239"/>
      <c r="AT43" s="231"/>
      <c r="AU43" s="233"/>
      <c r="AV43" s="235"/>
      <c r="AW43" s="503"/>
      <c r="AX43" s="237"/>
    </row>
    <row r="44" spans="1:50" ht="174" customHeight="1" x14ac:dyDescent="0.3">
      <c r="A44" s="222" t="s">
        <v>33</v>
      </c>
      <c r="B44" s="221" t="s">
        <v>304</v>
      </c>
      <c r="C44" s="223" t="s">
        <v>173</v>
      </c>
      <c r="D44" s="221" t="s">
        <v>21</v>
      </c>
      <c r="E44" s="221" t="s">
        <v>334</v>
      </c>
      <c r="F44" s="346" t="s">
        <v>335</v>
      </c>
      <c r="G44" s="373" t="s">
        <v>336</v>
      </c>
      <c r="H44" s="128" t="s">
        <v>73</v>
      </c>
      <c r="I44" s="373" t="s">
        <v>337</v>
      </c>
      <c r="J44" s="375" t="s">
        <v>338</v>
      </c>
      <c r="K44" s="370" t="s">
        <v>41</v>
      </c>
      <c r="L44" s="312">
        <f>IF(K44="Rara vez",1,IF(K44="Improbable",2,IF(K44="Posible",3,IF(K44="Probable",4,IF(K44="Casi seguro",5,"")))))</f>
        <v>4</v>
      </c>
      <c r="M44" s="223" t="s">
        <v>37</v>
      </c>
      <c r="N44" s="312">
        <f>IF(M44="Insignificante",1,IF(M44="Menor",2,IF(M44="Moderado",3,IF(M44="Mayor",4,IF(M44="Catastrófico",5,"")))))</f>
        <v>3</v>
      </c>
      <c r="O44" s="312">
        <f>IF(OR(L44="",N44=""),"",L44*N44)</f>
        <v>12</v>
      </c>
      <c r="P44" s="308" t="str">
        <f>IF(O44="","",IF(O44&lt;=2,"BAJA",IF(O44&lt;=6,"MODERADA",IF(O44&lt;=12,"ALTA","EXTREMA"))))</f>
        <v>ALTA</v>
      </c>
      <c r="Q44" s="49" t="s">
        <v>339</v>
      </c>
      <c r="R44" s="64" t="s">
        <v>110</v>
      </c>
      <c r="S44" s="57" t="s">
        <v>110</v>
      </c>
      <c r="T44" s="64" t="str">
        <f t="shared" si="72"/>
        <v>Fuerte</v>
      </c>
      <c r="U44" s="64">
        <f t="shared" si="73"/>
        <v>100</v>
      </c>
      <c r="V44" s="88" t="str">
        <f t="shared" si="74"/>
        <v>No</v>
      </c>
      <c r="W44" s="188">
        <v>0.4</v>
      </c>
      <c r="X44" s="368">
        <f>(U44*W44)+(U45*W45)</f>
        <v>100</v>
      </c>
      <c r="Y44" s="312" t="str">
        <f>IF(X44="","",IF(X44&lt;50,"Débil",IF(X44&lt;=99,"Moderado","Fuerte")))</f>
        <v>Fuerte</v>
      </c>
      <c r="Z44" s="223" t="s">
        <v>117</v>
      </c>
      <c r="AA44" s="312">
        <f>IF(Z44="","",IF(AND(Y44="Fuerte",Z44="Directamente"),2,IF(AND(Y44="Moderado",Z44="Directamente"),1,0)))</f>
        <v>2</v>
      </c>
      <c r="AB44" s="223" t="s">
        <v>117</v>
      </c>
      <c r="AC44" s="312">
        <f>IF(AB44="","",IF(AND(Y44="Fuerte",AB44="Directamente"),2,IF(AND(Y44="Fuerte",AB44="indirectamente"),1,IF(AND(Y44="Fuerte",AB44="No disminuye"),0,IF(AND(Y44="Moderado",AB44="Directamente"),1,IF(AND(Y44="Moderado",AB44="indirectamente"),0,IF(AND(Y44="Moderado",AB44="No disminuye"),0,0)))))))</f>
        <v>2</v>
      </c>
      <c r="AD44" s="312">
        <f>IF(AA44="","",IF((L44-AA44)&lt;=0,1,L44-AA44))</f>
        <v>2</v>
      </c>
      <c r="AE44" s="312" t="str">
        <f>IF(AD44=1,"Rara vez",IF(AD44=2,"Improbable",IF(AD44=3,"Posible",IF(AD44=4,"Probable",IF(AD44=5,"Casi seguro","")))))</f>
        <v>Improbable</v>
      </c>
      <c r="AF44" s="312">
        <f>IF(AC44="","",IF(AND(D44="Corrupción",(N44-AC44)&lt;=3),3,IF((N44-AC44)&lt;=1,1,N44-AC44)))</f>
        <v>1</v>
      </c>
      <c r="AG44" s="312" t="str">
        <f>IF(AF44=1,"Insignificante",IF(AF44=2,"Menor",IF(AF44=3,"Moderado",IF(AF44=4,"Mayor",IF(AF44=5,"Catastrófico","")))))</f>
        <v>Insignificante</v>
      </c>
      <c r="AH44" s="364">
        <f>IF(OR(AD44="",AF44=""),"",AD44*AF44)</f>
        <v>2</v>
      </c>
      <c r="AI44" s="308" t="str">
        <f>IF(AH44="","",IF(AH44&lt;=2,"BAJA",IF(AH44&lt;=6,"MODERADA",IF(AH44&lt;=12,"ALTA","EXTREMA"))))</f>
        <v>BAJA</v>
      </c>
      <c r="AJ44" s="365" t="str">
        <f>IF(AI44="","",IF(AI44="Baja","Asumir el Riesgo.",IF(AI44="Moderada","Reducir el Riesgo.",IF(AI44="Alta","Reducir el Riesgo, Evitar, Compartir o Transferir.",IF(AI44="Extrema","Reducir el Riesgo, Evitar o Compartir (Se requiere acción inmediata).","")))))</f>
        <v>Asumir el Riesgo.</v>
      </c>
      <c r="AK44" s="372" t="s">
        <v>340</v>
      </c>
      <c r="AL44" s="346" t="s">
        <v>341</v>
      </c>
      <c r="AM44" s="346">
        <v>4</v>
      </c>
      <c r="AN44" s="346" t="s">
        <v>313</v>
      </c>
      <c r="AO44" s="349">
        <v>44409</v>
      </c>
      <c r="AP44" s="349">
        <v>44774</v>
      </c>
      <c r="AQ44" s="311" t="s">
        <v>318</v>
      </c>
      <c r="AR44" s="226">
        <v>44530</v>
      </c>
      <c r="AS44" s="228" t="s">
        <v>623</v>
      </c>
      <c r="AT44" s="230">
        <v>1</v>
      </c>
      <c r="AU44" s="232">
        <f t="shared" si="22"/>
        <v>0.25</v>
      </c>
      <c r="AV44" s="234" t="str">
        <f t="shared" si="23"/>
        <v>EN PROCESO</v>
      </c>
      <c r="AW44" s="491" t="s">
        <v>636</v>
      </c>
      <c r="AX44" s="236" t="s">
        <v>613</v>
      </c>
    </row>
    <row r="45" spans="1:50" ht="67.95" customHeight="1" x14ac:dyDescent="0.3">
      <c r="A45" s="220"/>
      <c r="B45" s="217"/>
      <c r="C45" s="223"/>
      <c r="D45" s="217"/>
      <c r="E45" s="217"/>
      <c r="F45" s="346"/>
      <c r="G45" s="373"/>
      <c r="H45" s="128" t="s">
        <v>73</v>
      </c>
      <c r="I45" s="374"/>
      <c r="J45" s="376"/>
      <c r="K45" s="370"/>
      <c r="L45" s="312"/>
      <c r="M45" s="223"/>
      <c r="N45" s="312"/>
      <c r="O45" s="312"/>
      <c r="P45" s="308"/>
      <c r="Q45" s="49" t="s">
        <v>342</v>
      </c>
      <c r="R45" s="64" t="s">
        <v>110</v>
      </c>
      <c r="S45" s="57" t="s">
        <v>110</v>
      </c>
      <c r="T45" s="64" t="str">
        <f t="shared" si="72"/>
        <v>Fuerte</v>
      </c>
      <c r="U45" s="64">
        <f t="shared" si="73"/>
        <v>100</v>
      </c>
      <c r="V45" s="88" t="str">
        <f t="shared" si="74"/>
        <v>No</v>
      </c>
      <c r="W45" s="188">
        <v>0.6</v>
      </c>
      <c r="X45" s="368"/>
      <c r="Y45" s="312"/>
      <c r="Z45" s="223"/>
      <c r="AA45" s="312"/>
      <c r="AB45" s="223"/>
      <c r="AC45" s="312"/>
      <c r="AD45" s="312"/>
      <c r="AE45" s="312"/>
      <c r="AF45" s="312"/>
      <c r="AG45" s="312"/>
      <c r="AH45" s="364"/>
      <c r="AI45" s="308"/>
      <c r="AJ45" s="365"/>
      <c r="AK45" s="372"/>
      <c r="AL45" s="312"/>
      <c r="AM45" s="346"/>
      <c r="AN45" s="312"/>
      <c r="AO45" s="346"/>
      <c r="AP45" s="349"/>
      <c r="AQ45" s="371"/>
      <c r="AR45" s="227"/>
      <c r="AS45" s="239"/>
      <c r="AT45" s="231"/>
      <c r="AU45" s="233"/>
      <c r="AV45" s="235"/>
      <c r="AW45" s="504"/>
      <c r="AX45" s="237"/>
    </row>
    <row r="46" spans="1:50" ht="135" customHeight="1" x14ac:dyDescent="0.3">
      <c r="A46" s="222" t="s">
        <v>33</v>
      </c>
      <c r="B46" s="221" t="s">
        <v>49</v>
      </c>
      <c r="C46" s="223" t="s">
        <v>343</v>
      </c>
      <c r="D46" s="221" t="s">
        <v>21</v>
      </c>
      <c r="E46" s="221" t="s">
        <v>344</v>
      </c>
      <c r="F46" s="223" t="s">
        <v>345</v>
      </c>
      <c r="G46" s="309" t="s">
        <v>346</v>
      </c>
      <c r="H46" s="126" t="s">
        <v>29</v>
      </c>
      <c r="I46" s="309" t="s">
        <v>347</v>
      </c>
      <c r="J46" s="369" t="s">
        <v>348</v>
      </c>
      <c r="K46" s="370" t="s">
        <v>23</v>
      </c>
      <c r="L46" s="312">
        <f>IF(K46="Rara vez",1,IF(K46="Improbable",2,IF(K46="Posible",3,IF(K46="Probable",4,IF(K46="Casi seguro",5,"")))))</f>
        <v>1</v>
      </c>
      <c r="M46" s="223" t="s">
        <v>47</v>
      </c>
      <c r="N46" s="312">
        <f>IF(M46="Insignificante",1,IF(M46="Menor",2,IF(M46="Moderado",3,IF(M46="Mayor",4,IF(M46="Catastrófico",5,"")))))</f>
        <v>5</v>
      </c>
      <c r="O46" s="312">
        <f>IF(OR(L46="",N46=""),"",L46*N46)</f>
        <v>5</v>
      </c>
      <c r="P46" s="308" t="str">
        <f>IF(O46="","",IF(O46&lt;=2,"BAJA",IF(O46&lt;=6,"MODERADA",IF(O46&lt;=12,"ALTA","EXTREMA"))))</f>
        <v>MODERADA</v>
      </c>
      <c r="Q46" s="48" t="s">
        <v>349</v>
      </c>
      <c r="R46" s="64" t="s">
        <v>37</v>
      </c>
      <c r="S46" s="57" t="s">
        <v>110</v>
      </c>
      <c r="T46" s="64" t="str">
        <f t="shared" si="72"/>
        <v>Moderado</v>
      </c>
      <c r="U46" s="64">
        <f t="shared" si="73"/>
        <v>50</v>
      </c>
      <c r="V46" s="88" t="str">
        <f t="shared" si="74"/>
        <v>Si</v>
      </c>
      <c r="W46" s="92">
        <v>0.3</v>
      </c>
      <c r="X46" s="368">
        <f>(U46*W46)+(U47*W47)</f>
        <v>85</v>
      </c>
      <c r="Y46" s="312" t="str">
        <f>IF(X46="","",IF(X46&lt;50,"Débil",IF(X46&lt;=99,"Moderado","Fuerte")))</f>
        <v>Moderado</v>
      </c>
      <c r="Z46" s="223" t="s">
        <v>117</v>
      </c>
      <c r="AA46" s="312">
        <f>IF(Z46="","",IF(AND(Y46="Fuerte",Z46="Directamente"),2,IF(AND(Y46="Moderado",Z46="Directamente"),1,0)))</f>
        <v>1</v>
      </c>
      <c r="AB46" s="223" t="s">
        <v>117</v>
      </c>
      <c r="AC46" s="312">
        <f>IF(AB46="","",IF(AND(Y46="Fuerte",AB46="Directamente"),2,IF(AND(Y46="Fuerte",AB46="indirectamente"),1,IF(AND(Y46="Fuerte",AB46="No disminuye"),0,IF(AND(Y46="Moderado",AB46="Directamente"),1,IF(AND(Y46="Moderado",AB46="indirectamente"),0,IF(AND(Y46="Moderado",AB46="No disminuye"),0,0)))))))</f>
        <v>1</v>
      </c>
      <c r="AD46" s="312">
        <f>IF(AA46="","",IF((L46-AA46)&lt;=0,1,L46-AA46))</f>
        <v>1</v>
      </c>
      <c r="AE46" s="312" t="str">
        <f>IF(AD46=1,"Rara vez",IF(AD46=2,"Improbable",IF(AD46=3,"Posible",IF(AD46=4,"Probable",IF(AD46=5,"Casi seguro","")))))</f>
        <v>Rara vez</v>
      </c>
      <c r="AF46" s="312">
        <f>IF(AC46="","",IF(AND(D46="Corrupción",(N46-AC46)&lt;=3),3,IF((N46-AC46)&lt;=1,1,N46-AC46)))</f>
        <v>4</v>
      </c>
      <c r="AG46" s="312" t="str">
        <f>IF(AF46=1,"Insignificante",IF(AF46=2,"Menor",IF(AF46=3,"Moderado",IF(AF46=4,"Mayor",IF(AF46=5,"Catastrófico","")))))</f>
        <v>Mayor</v>
      </c>
      <c r="AH46" s="364">
        <f>IF(OR(AD46="",AF46=""),"",AD46*AF46)</f>
        <v>4</v>
      </c>
      <c r="AI46" s="308" t="str">
        <f>IF(AH46="","",IF(AH46&lt;=2,"BAJA",IF(AH46&lt;=6,"MODERADA",IF(AH46&lt;=12,"ALTA","EXTREMA"))))</f>
        <v>MODERADA</v>
      </c>
      <c r="AJ46" s="365" t="str">
        <f>IF(AI46="","",IF(AI46="Baja","Asumir el Riesgo.",IF(AI46="Moderada","Reducir el Riesgo.",IF(AI46="Alta","Reducir el Riesgo, Evitar, Compartir o Transferir.",IF(AI46="Extrema","Reducir el Riesgo, Evitar o Compartir (Se requiere acción inmediata).","")))))</f>
        <v>Reducir el Riesgo.</v>
      </c>
      <c r="AK46" s="366" t="s">
        <v>637</v>
      </c>
      <c r="AL46" s="223" t="s">
        <v>350</v>
      </c>
      <c r="AM46" s="223">
        <v>4</v>
      </c>
      <c r="AN46" s="309" t="s">
        <v>351</v>
      </c>
      <c r="AO46" s="349">
        <v>44409</v>
      </c>
      <c r="AP46" s="349">
        <v>44774</v>
      </c>
      <c r="AQ46" s="311" t="s">
        <v>352</v>
      </c>
      <c r="AR46" s="226">
        <v>44530</v>
      </c>
      <c r="AS46" s="228" t="s">
        <v>701</v>
      </c>
      <c r="AT46" s="230">
        <v>2</v>
      </c>
      <c r="AU46" s="232">
        <f t="shared" si="22"/>
        <v>0.5</v>
      </c>
      <c r="AV46" s="234" t="str">
        <f t="shared" si="23"/>
        <v>EN PROCESO</v>
      </c>
      <c r="AW46" s="510" t="s">
        <v>729</v>
      </c>
      <c r="AX46" s="236" t="s">
        <v>696</v>
      </c>
    </row>
    <row r="47" spans="1:50" ht="55.2" customHeight="1" x14ac:dyDescent="0.3">
      <c r="A47" s="220"/>
      <c r="B47" s="217"/>
      <c r="C47" s="223"/>
      <c r="D47" s="217"/>
      <c r="E47" s="217"/>
      <c r="F47" s="223"/>
      <c r="G47" s="309"/>
      <c r="H47" s="126" t="s">
        <v>29</v>
      </c>
      <c r="I47" s="309"/>
      <c r="J47" s="369"/>
      <c r="K47" s="370"/>
      <c r="L47" s="312"/>
      <c r="M47" s="223"/>
      <c r="N47" s="312"/>
      <c r="O47" s="312"/>
      <c r="P47" s="308"/>
      <c r="Q47" s="48" t="s">
        <v>353</v>
      </c>
      <c r="R47" s="64" t="s">
        <v>110</v>
      </c>
      <c r="S47" s="57" t="s">
        <v>110</v>
      </c>
      <c r="T47" s="64" t="str">
        <f t="shared" si="72"/>
        <v>Fuerte</v>
      </c>
      <c r="U47" s="64">
        <f t="shared" si="73"/>
        <v>100</v>
      </c>
      <c r="V47" s="88" t="str">
        <f t="shared" si="74"/>
        <v>No</v>
      </c>
      <c r="W47" s="92">
        <v>0.7</v>
      </c>
      <c r="X47" s="368"/>
      <c r="Y47" s="312"/>
      <c r="Z47" s="223"/>
      <c r="AA47" s="312"/>
      <c r="AB47" s="223"/>
      <c r="AC47" s="312"/>
      <c r="AD47" s="312"/>
      <c r="AE47" s="312"/>
      <c r="AF47" s="312"/>
      <c r="AG47" s="312"/>
      <c r="AH47" s="364"/>
      <c r="AI47" s="308"/>
      <c r="AJ47" s="365"/>
      <c r="AK47" s="366"/>
      <c r="AL47" s="223"/>
      <c r="AM47" s="223"/>
      <c r="AN47" s="309"/>
      <c r="AO47" s="346"/>
      <c r="AP47" s="349"/>
      <c r="AQ47" s="311"/>
      <c r="AR47" s="227"/>
      <c r="AS47" s="240"/>
      <c r="AT47" s="231"/>
      <c r="AU47" s="233"/>
      <c r="AV47" s="235"/>
      <c r="AW47" s="511"/>
      <c r="AX47" s="237"/>
    </row>
    <row r="48" spans="1:50" ht="218.25" customHeight="1" x14ac:dyDescent="0.3">
      <c r="A48" s="87" t="s">
        <v>33</v>
      </c>
      <c r="B48" s="126" t="s">
        <v>49</v>
      </c>
      <c r="C48" s="126" t="s">
        <v>343</v>
      </c>
      <c r="D48" s="126" t="s">
        <v>21</v>
      </c>
      <c r="E48" s="126" t="s">
        <v>354</v>
      </c>
      <c r="F48" s="126" t="s">
        <v>355</v>
      </c>
      <c r="G48" s="125" t="s">
        <v>356</v>
      </c>
      <c r="H48" s="126" t="s">
        <v>29</v>
      </c>
      <c r="I48" s="125" t="s">
        <v>357</v>
      </c>
      <c r="J48" s="86" t="s">
        <v>358</v>
      </c>
      <c r="K48" s="142" t="s">
        <v>23</v>
      </c>
      <c r="L48" s="64">
        <f>IF(K48="Rara vez",1,IF(K48="Improbable",2,IF(K48="Posible",3,IF(K48="Probable",4,IF(K48="Casi seguro",5,"")))))</f>
        <v>1</v>
      </c>
      <c r="M48" s="57" t="s">
        <v>47</v>
      </c>
      <c r="N48" s="64">
        <f>IF(M48="Insignificante",1,IF(M48="Menor",2,IF(M48="Moderado",3,IF(M48="Mayor",4,IF(M48="Catastrófico",5,"")))))</f>
        <v>5</v>
      </c>
      <c r="O48" s="64">
        <f>IF(OR(L48="",N48=""),"",L48*N48)</f>
        <v>5</v>
      </c>
      <c r="P48" s="65" t="str">
        <f>IF(O48="","",IF(O48&lt;=2,"BAJA",IF(O48&lt;=6,"MODERADA",IF(O48&lt;=12,"ALTA","EXTREMA"))))</f>
        <v>MODERADA</v>
      </c>
      <c r="Q48" s="48" t="s">
        <v>359</v>
      </c>
      <c r="R48" s="64" t="s">
        <v>37</v>
      </c>
      <c r="S48" s="57" t="s">
        <v>110</v>
      </c>
      <c r="T48" s="64" t="str">
        <f t="shared" si="72"/>
        <v>Moderado</v>
      </c>
      <c r="U48" s="64">
        <f t="shared" si="73"/>
        <v>50</v>
      </c>
      <c r="V48" s="88" t="str">
        <f t="shared" si="74"/>
        <v>Si</v>
      </c>
      <c r="W48" s="92">
        <v>1</v>
      </c>
      <c r="X48" s="127">
        <f t="shared" ref="X48" si="85">IF(U48="","",AVERAGE(U48*W48))</f>
        <v>50</v>
      </c>
      <c r="Y48" s="127" t="str">
        <f>IF(X48="","",IF(X48&lt;50,"Débil",IF(X48&lt;=99,"Moderado","Fuerte")))</f>
        <v>Moderado</v>
      </c>
      <c r="Z48" s="126" t="s">
        <v>117</v>
      </c>
      <c r="AA48" s="127">
        <f>IF(Z48="","",IF(AND(Y48="Fuerte",Z48="Directamente"),2,IF(AND(Y48="Moderado",Z48="Directamente"),1,0)))</f>
        <v>1</v>
      </c>
      <c r="AB48" s="126" t="s">
        <v>117</v>
      </c>
      <c r="AC48" s="127">
        <f>IF(AB48="","",IF(AND(Y48="Fuerte",AB48="Directamente"),2,IF(AND(Y48="Fuerte",AB48="indirectamente"),1,IF(AND(Y48="Fuerte",AB48="No disminuye"),0,IF(AND(Y48="Moderado",AB48="Directamente"),1,IF(AND(Y48="Moderado",AB48="indirectamente"),0,IF(AND(Y48="Moderado",AB48="No disminuye"),0,0)))))))</f>
        <v>1</v>
      </c>
      <c r="AD48" s="127">
        <f>IF(AA48="","",IF((L48-AA48)&lt;=0,1,L48-AA48))</f>
        <v>1</v>
      </c>
      <c r="AE48" s="127" t="str">
        <f>IF(AD48=1,"Rara vez",IF(AD48=2,"Improbable",IF(AD48=3,"Posible",IF(AD48=4,"Probable",IF(AD48=5,"Casi seguro","")))))</f>
        <v>Rara vez</v>
      </c>
      <c r="AF48" s="127">
        <f>IF(AC48="","",IF(AND(D48="Corrupción",(N48-AC48)&lt;=3),3,IF((N48-AC48)&lt;=1,1,N48-AC48)))</f>
        <v>4</v>
      </c>
      <c r="AG48" s="127" t="str">
        <f>IF(AF48=1,"Insignificante",IF(AF48=2,"Menor",IF(AF48=3,"Moderado",IF(AF48=4,"Mayor",IF(AF48=5,"Catastrófico","")))))</f>
        <v>Mayor</v>
      </c>
      <c r="AH48" s="88">
        <f>IF(OR(AD48="",AF48=""),"",AD48*AF48)</f>
        <v>4</v>
      </c>
      <c r="AI48" s="131" t="str">
        <f>IF(AH48="","",IF(AH48&lt;=2,"BAJA",IF(AH48&lt;=6,"MODERADA",IF(AH48&lt;=12,"ALTA","EXTREMA"))))</f>
        <v>MODERADA</v>
      </c>
      <c r="AJ48" s="91" t="str">
        <f>IF(AI48="","",IF(AI48="Baja","Asumir el Riesgo.",IF(AI48="Moderada","Reducir el Riesgo.",IF(AI48="Alta","Reducir el Riesgo, Evitar, Compartir o Transferir.",IF(AI48="Extrema","Reducir el Riesgo, Evitar o Compartir (Se requiere acción inmediata).","")))))</f>
        <v>Reducir el Riesgo.</v>
      </c>
      <c r="AK48" s="85" t="s">
        <v>360</v>
      </c>
      <c r="AL48" s="57" t="s">
        <v>361</v>
      </c>
      <c r="AM48" s="57">
        <v>8</v>
      </c>
      <c r="AN48" s="62" t="s">
        <v>362</v>
      </c>
      <c r="AO48" s="70">
        <v>44044</v>
      </c>
      <c r="AP48" s="70">
        <v>44196</v>
      </c>
      <c r="AQ48" s="154" t="s">
        <v>363</v>
      </c>
      <c r="AR48" s="161">
        <v>44530</v>
      </c>
      <c r="AS48" s="48" t="s">
        <v>702</v>
      </c>
      <c r="AT48" s="54">
        <v>1</v>
      </c>
      <c r="AU48" s="123">
        <f t="shared" si="22"/>
        <v>0.125</v>
      </c>
      <c r="AV48" s="124" t="str">
        <f t="shared" si="23"/>
        <v>EN PROCESO</v>
      </c>
      <c r="AW48" s="493" t="s">
        <v>756</v>
      </c>
      <c r="AX48" s="163" t="s">
        <v>696</v>
      </c>
    </row>
    <row r="49" spans="1:50" ht="177" customHeight="1" x14ac:dyDescent="0.3">
      <c r="A49" s="222" t="s">
        <v>33</v>
      </c>
      <c r="B49" s="221" t="s">
        <v>49</v>
      </c>
      <c r="C49" s="223" t="s">
        <v>343</v>
      </c>
      <c r="D49" s="221" t="s">
        <v>21</v>
      </c>
      <c r="E49" s="221" t="s">
        <v>364</v>
      </c>
      <c r="F49" s="223" t="s">
        <v>365</v>
      </c>
      <c r="G49" s="309" t="s">
        <v>366</v>
      </c>
      <c r="H49" s="126" t="s">
        <v>29</v>
      </c>
      <c r="I49" s="309" t="s">
        <v>367</v>
      </c>
      <c r="J49" s="369" t="s">
        <v>368</v>
      </c>
      <c r="K49" s="370" t="s">
        <v>23</v>
      </c>
      <c r="L49" s="312">
        <f>IF(K49="Rara vez",1,IF(K49="Improbable",2,IF(K49="Posible",3,IF(K49="Probable",4,IF(K49="Casi seguro",5,"")))))</f>
        <v>1</v>
      </c>
      <c r="M49" s="223" t="s">
        <v>47</v>
      </c>
      <c r="N49" s="312">
        <f>IF(M49="Insignificante",1,IF(M49="Menor",2,IF(M49="Moderado",3,IF(M49="Mayor",4,IF(M49="Catastrófico",5,"")))))</f>
        <v>5</v>
      </c>
      <c r="O49" s="312">
        <f>IF(OR(L49="",N49=""),"",L49*N49)</f>
        <v>5</v>
      </c>
      <c r="P49" s="308" t="str">
        <f>IF(O49="","",IF(O49&lt;=2,"BAJA",IF(O49&lt;=6,"MODERADA",IF(O49&lt;=12,"ALTA","EXTREMA"))))</f>
        <v>MODERADA</v>
      </c>
      <c r="Q49" s="48" t="s">
        <v>369</v>
      </c>
      <c r="R49" s="64" t="s">
        <v>110</v>
      </c>
      <c r="S49" s="57" t="s">
        <v>110</v>
      </c>
      <c r="T49" s="64" t="str">
        <f t="shared" si="72"/>
        <v>Fuerte</v>
      </c>
      <c r="U49" s="64">
        <f t="shared" si="73"/>
        <v>100</v>
      </c>
      <c r="V49" s="88" t="str">
        <f t="shared" si="74"/>
        <v>No</v>
      </c>
      <c r="W49" s="92">
        <v>0.7</v>
      </c>
      <c r="X49" s="368">
        <f>(U49*W49)+(U50*W50)</f>
        <v>85</v>
      </c>
      <c r="Y49" s="312" t="str">
        <f>IF(X49="","",IF(X49&lt;50,"Débil",IF(X49&lt;=99,"Moderado","Fuerte")))</f>
        <v>Moderado</v>
      </c>
      <c r="Z49" s="223" t="s">
        <v>117</v>
      </c>
      <c r="AA49" s="312">
        <f>IF(Z49="","",IF(AND(Y49="Fuerte",Z49="Directamente"),2,IF(AND(Y49="Moderado",Z49="Directamente"),1,0)))</f>
        <v>1</v>
      </c>
      <c r="AB49" s="223" t="s">
        <v>117</v>
      </c>
      <c r="AC49" s="312">
        <f>IF(AB49="","",IF(AND(Y49="Fuerte",AB49="Directamente"),2,IF(AND(Y49="Fuerte",AB49="indirectamente"),1,IF(AND(Y49="Fuerte",AB49="No disminuye"),0,IF(AND(Y49="Moderado",AB49="Directamente"),1,IF(AND(Y49="Moderado",AB49="indirectamente"),0,IF(AND(Y49="Moderado",AB49="No disminuye"),0,0)))))))</f>
        <v>1</v>
      </c>
      <c r="AD49" s="312">
        <f>IF(AA49="","",IF((L49-AA49)&lt;=0,1,L49-AA49))</f>
        <v>1</v>
      </c>
      <c r="AE49" s="312" t="str">
        <f>IF(AD49=1,"Rara vez",IF(AD49=2,"Improbable",IF(AD49=3,"Posible",IF(AD49=4,"Probable",IF(AD49=5,"Casi seguro","")))))</f>
        <v>Rara vez</v>
      </c>
      <c r="AF49" s="312">
        <f>IF(AC49="","",IF(AND(D49="Corrupción",(N49-AC49)&lt;=3),3,IF((N49-AC49)&lt;=1,1,N49-AC49)))</f>
        <v>4</v>
      </c>
      <c r="AG49" s="312" t="str">
        <f>IF(AF49=1,"Insignificante",IF(AF49=2,"Menor",IF(AF49=3,"Moderado",IF(AF49=4,"Mayor",IF(AF49=5,"Catastrófico","")))))</f>
        <v>Mayor</v>
      </c>
      <c r="AH49" s="364">
        <f>IF(OR(AD49="",AF49=""),"",AD49*AF49)</f>
        <v>4</v>
      </c>
      <c r="AI49" s="308" t="str">
        <f>IF(AH49="","",IF(AH49&lt;=2,"BAJA",IF(AH49&lt;=6,"MODERADA",IF(AH49&lt;=12,"ALTA","EXTREMA"))))</f>
        <v>MODERADA</v>
      </c>
      <c r="AJ49" s="365" t="str">
        <f>IF(AI49="","",IF(AI49="Baja","Asumir el Riesgo.",IF(AI49="Moderada","Reducir el Riesgo.",IF(AI49="Alta","Reducir el Riesgo, Evitar, Compartir o Transferir.",IF(AI49="Extrema","Reducir el Riesgo, Evitar o Compartir (Se requiere acción inmediata).","")))))</f>
        <v>Reducir el Riesgo.</v>
      </c>
      <c r="AK49" s="366" t="s">
        <v>370</v>
      </c>
      <c r="AL49" s="223" t="s">
        <v>371</v>
      </c>
      <c r="AM49" s="223">
        <v>2</v>
      </c>
      <c r="AN49" s="309" t="s">
        <v>362</v>
      </c>
      <c r="AO49" s="310">
        <v>44044</v>
      </c>
      <c r="AP49" s="310">
        <v>44196</v>
      </c>
      <c r="AQ49" s="311" t="s">
        <v>372</v>
      </c>
      <c r="AR49" s="226">
        <v>44530</v>
      </c>
      <c r="AS49" s="228" t="s">
        <v>703</v>
      </c>
      <c r="AT49" s="230">
        <v>1</v>
      </c>
      <c r="AU49" s="232">
        <f t="shared" si="22"/>
        <v>0.5</v>
      </c>
      <c r="AV49" s="234" t="str">
        <f t="shared" si="23"/>
        <v>EN PROCESO</v>
      </c>
      <c r="AW49" s="510" t="s">
        <v>757</v>
      </c>
      <c r="AX49" s="236" t="s">
        <v>696</v>
      </c>
    </row>
    <row r="50" spans="1:50" ht="55.95" customHeight="1" x14ac:dyDescent="0.3">
      <c r="A50" s="220"/>
      <c r="B50" s="217"/>
      <c r="C50" s="223"/>
      <c r="D50" s="217"/>
      <c r="E50" s="217"/>
      <c r="F50" s="223"/>
      <c r="G50" s="309"/>
      <c r="H50" s="126" t="s">
        <v>29</v>
      </c>
      <c r="I50" s="309"/>
      <c r="J50" s="369"/>
      <c r="K50" s="370"/>
      <c r="L50" s="312"/>
      <c r="M50" s="223"/>
      <c r="N50" s="312"/>
      <c r="O50" s="312"/>
      <c r="P50" s="308"/>
      <c r="Q50" s="48" t="s">
        <v>373</v>
      </c>
      <c r="R50" s="64" t="s">
        <v>37</v>
      </c>
      <c r="S50" s="57" t="s">
        <v>110</v>
      </c>
      <c r="T50" s="64" t="str">
        <f t="shared" si="72"/>
        <v>Moderado</v>
      </c>
      <c r="U50" s="64">
        <f t="shared" si="73"/>
        <v>50</v>
      </c>
      <c r="V50" s="88" t="str">
        <f t="shared" si="74"/>
        <v>Si</v>
      </c>
      <c r="W50" s="92">
        <v>0.3</v>
      </c>
      <c r="X50" s="368"/>
      <c r="Y50" s="312"/>
      <c r="Z50" s="223"/>
      <c r="AA50" s="312"/>
      <c r="AB50" s="223"/>
      <c r="AC50" s="312"/>
      <c r="AD50" s="312"/>
      <c r="AE50" s="312"/>
      <c r="AF50" s="312"/>
      <c r="AG50" s="312"/>
      <c r="AH50" s="364"/>
      <c r="AI50" s="308"/>
      <c r="AJ50" s="365"/>
      <c r="AK50" s="366"/>
      <c r="AL50" s="223"/>
      <c r="AM50" s="223"/>
      <c r="AN50" s="309"/>
      <c r="AO50" s="223"/>
      <c r="AP50" s="223"/>
      <c r="AQ50" s="311"/>
      <c r="AR50" s="227"/>
      <c r="AS50" s="240"/>
      <c r="AT50" s="231"/>
      <c r="AU50" s="233"/>
      <c r="AV50" s="235"/>
      <c r="AW50" s="511"/>
      <c r="AX50" s="237"/>
    </row>
    <row r="51" spans="1:50" ht="132.75" customHeight="1" x14ac:dyDescent="0.3">
      <c r="A51" s="222" t="s">
        <v>33</v>
      </c>
      <c r="B51" s="221" t="s">
        <v>49</v>
      </c>
      <c r="C51" s="223" t="s">
        <v>343</v>
      </c>
      <c r="D51" s="221" t="s">
        <v>21</v>
      </c>
      <c r="E51" s="221" t="s">
        <v>374</v>
      </c>
      <c r="F51" s="223" t="s">
        <v>375</v>
      </c>
      <c r="G51" s="309" t="s">
        <v>376</v>
      </c>
      <c r="H51" s="126" t="s">
        <v>29</v>
      </c>
      <c r="I51" s="309" t="s">
        <v>377</v>
      </c>
      <c r="J51" s="369" t="s">
        <v>378</v>
      </c>
      <c r="K51" s="370" t="s">
        <v>36</v>
      </c>
      <c r="L51" s="312">
        <f>IF(K51="Rara vez",1,IF(K51="Improbable",2,IF(K51="Posible",3,IF(K51="Probable",4,IF(K51="Casi seguro",5,"")))))</f>
        <v>3</v>
      </c>
      <c r="M51" s="223" t="s">
        <v>83</v>
      </c>
      <c r="N51" s="312">
        <f>IF(M51="Insignificante",1,IF(M51="Menor",2,IF(M51="Moderado",3,IF(M51="Mayor",4,IF(M51="Catastrófico",5,"")))))</f>
        <v>2</v>
      </c>
      <c r="O51" s="312">
        <f>IF(OR(L51="",N51=""),"",L51*N51)</f>
        <v>6</v>
      </c>
      <c r="P51" s="308" t="str">
        <f>IF(O51="","",IF(O51&lt;=2,"BAJA",IF(O51&lt;=6,"MODERADA",IF(O51&lt;=12,"ALTA","EXTREMA"))))</f>
        <v>MODERADA</v>
      </c>
      <c r="Q51" s="48" t="s">
        <v>379</v>
      </c>
      <c r="R51" s="64" t="s">
        <v>110</v>
      </c>
      <c r="S51" s="57" t="s">
        <v>110</v>
      </c>
      <c r="T51" s="64" t="str">
        <f t="shared" si="72"/>
        <v>Fuerte</v>
      </c>
      <c r="U51" s="64">
        <f t="shared" si="73"/>
        <v>100</v>
      </c>
      <c r="V51" s="88" t="str">
        <f t="shared" si="74"/>
        <v>No</v>
      </c>
      <c r="W51" s="92">
        <v>0.7</v>
      </c>
      <c r="X51" s="368">
        <f>(U51*W51)+(U52*W52)</f>
        <v>85</v>
      </c>
      <c r="Y51" s="312" t="str">
        <f>IF(X51="","",IF(X51&lt;50,"Débil",IF(X51&lt;=99,"Moderado","Fuerte")))</f>
        <v>Moderado</v>
      </c>
      <c r="Z51" s="223" t="s">
        <v>117</v>
      </c>
      <c r="AA51" s="312">
        <f>IF(Z51="","",IF(AND(Y51="Fuerte",Z51="Directamente"),2,IF(AND(Y51="Moderado",Z51="Directamente"),1,0)))</f>
        <v>1</v>
      </c>
      <c r="AB51" s="223" t="s">
        <v>117</v>
      </c>
      <c r="AC51" s="312">
        <f>IF(AB51="","",IF(AND(Y51="Fuerte",AB51="Directamente"),2,IF(AND(Y51="Fuerte",AB51="indirectamente"),1,IF(AND(Y51="Fuerte",AB51="No disminuye"),0,IF(AND(Y51="Moderado",AB51="Directamente"),1,IF(AND(Y51="Moderado",AB51="indirectamente"),0,IF(AND(Y51="Moderado",AB51="No disminuye"),0,0)))))))</f>
        <v>1</v>
      </c>
      <c r="AD51" s="312">
        <f>IF(AA51="","",IF((L51-AA51)&lt;=0,1,L51-AA51))</f>
        <v>2</v>
      </c>
      <c r="AE51" s="312" t="str">
        <f>IF(AD51=1,"Rara vez",IF(AD51=2,"Improbable",IF(AD51=3,"Posible",IF(AD51=4,"Probable",IF(AD51=5,"Casi seguro","")))))</f>
        <v>Improbable</v>
      </c>
      <c r="AF51" s="312">
        <f>IF(AC51="","",IF(AND(D51="Corrupción",(N51-AC51)&lt;=3),3,IF((N51-AC51)&lt;=1,1,N51-AC51)))</f>
        <v>1</v>
      </c>
      <c r="AG51" s="312" t="str">
        <f>IF(AF51=1,"Insignificante",IF(AF51=2,"Menor",IF(AF51=3,"Moderado",IF(AF51=4,"Mayor",IF(AF51=5,"Catastrófico","")))))</f>
        <v>Insignificante</v>
      </c>
      <c r="AH51" s="364">
        <f>IF(OR(AD51="",AF51=""),"",AD51*AF51)</f>
        <v>2</v>
      </c>
      <c r="AI51" s="308" t="str">
        <f>IF(AH51="","",IF(AH51&lt;=2,"BAJA",IF(AH51&lt;=6,"MODERADA",IF(AH51&lt;=12,"ALTA","EXTREMA"))))</f>
        <v>BAJA</v>
      </c>
      <c r="AJ51" s="365" t="str">
        <f>IF(AI51="","",IF(AI51="Baja","Asumir el Riesgo.",IF(AI51="Moderada","Reducir el Riesgo.",IF(AI51="Alta","Reducir el Riesgo, Evitar, Compartir o Transferir.",IF(AI51="Extrema","Reducir el Riesgo, Evitar o Compartir (Se requiere acción inmediata).","")))))</f>
        <v>Asumir el Riesgo.</v>
      </c>
      <c r="AK51" s="366" t="s">
        <v>380</v>
      </c>
      <c r="AL51" s="223" t="s">
        <v>381</v>
      </c>
      <c r="AM51" s="223">
        <v>2</v>
      </c>
      <c r="AN51" s="309" t="s">
        <v>362</v>
      </c>
      <c r="AO51" s="310">
        <v>44044</v>
      </c>
      <c r="AP51" s="310">
        <v>44196</v>
      </c>
      <c r="AQ51" s="311" t="s">
        <v>382</v>
      </c>
      <c r="AR51" s="226">
        <v>44530</v>
      </c>
      <c r="AS51" s="238" t="s">
        <v>704</v>
      </c>
      <c r="AT51" s="230">
        <v>0</v>
      </c>
      <c r="AU51" s="232">
        <f t="shared" si="22"/>
        <v>0</v>
      </c>
      <c r="AV51" s="234" t="str">
        <f t="shared" si="23"/>
        <v>SIN INICIAR</v>
      </c>
      <c r="AW51" s="510" t="s">
        <v>758</v>
      </c>
      <c r="AX51" s="236" t="s">
        <v>696</v>
      </c>
    </row>
    <row r="52" spans="1:50" ht="54.6" customHeight="1" x14ac:dyDescent="0.3">
      <c r="A52" s="220"/>
      <c r="B52" s="217"/>
      <c r="C52" s="223"/>
      <c r="D52" s="217"/>
      <c r="E52" s="217"/>
      <c r="F52" s="223"/>
      <c r="G52" s="309"/>
      <c r="H52" s="126" t="s">
        <v>29</v>
      </c>
      <c r="I52" s="309"/>
      <c r="J52" s="369"/>
      <c r="K52" s="370"/>
      <c r="L52" s="312"/>
      <c r="M52" s="223"/>
      <c r="N52" s="312"/>
      <c r="O52" s="312"/>
      <c r="P52" s="308"/>
      <c r="Q52" s="48" t="s">
        <v>349</v>
      </c>
      <c r="R52" s="64" t="s">
        <v>37</v>
      </c>
      <c r="S52" s="57" t="s">
        <v>37</v>
      </c>
      <c r="T52" s="64" t="str">
        <f t="shared" si="72"/>
        <v>Moderado</v>
      </c>
      <c r="U52" s="64">
        <f t="shared" si="73"/>
        <v>50</v>
      </c>
      <c r="V52" s="88" t="str">
        <f t="shared" si="74"/>
        <v>Si</v>
      </c>
      <c r="W52" s="92">
        <v>0.3</v>
      </c>
      <c r="X52" s="368"/>
      <c r="Y52" s="312"/>
      <c r="Z52" s="223"/>
      <c r="AA52" s="312"/>
      <c r="AB52" s="223"/>
      <c r="AC52" s="312"/>
      <c r="AD52" s="312"/>
      <c r="AE52" s="312"/>
      <c r="AF52" s="312"/>
      <c r="AG52" s="312"/>
      <c r="AH52" s="364"/>
      <c r="AI52" s="308"/>
      <c r="AJ52" s="365"/>
      <c r="AK52" s="366"/>
      <c r="AL52" s="223"/>
      <c r="AM52" s="223"/>
      <c r="AN52" s="309"/>
      <c r="AO52" s="223"/>
      <c r="AP52" s="223"/>
      <c r="AQ52" s="311"/>
      <c r="AR52" s="227"/>
      <c r="AS52" s="239"/>
      <c r="AT52" s="231"/>
      <c r="AU52" s="233"/>
      <c r="AV52" s="235"/>
      <c r="AW52" s="511"/>
      <c r="AX52" s="237"/>
    </row>
    <row r="53" spans="1:50" ht="115.5" customHeight="1" x14ac:dyDescent="0.3">
      <c r="A53" s="222" t="s">
        <v>33</v>
      </c>
      <c r="B53" s="221" t="s">
        <v>49</v>
      </c>
      <c r="C53" s="223" t="s">
        <v>343</v>
      </c>
      <c r="D53" s="221" t="s">
        <v>21</v>
      </c>
      <c r="E53" s="221" t="s">
        <v>383</v>
      </c>
      <c r="F53" s="223" t="s">
        <v>384</v>
      </c>
      <c r="G53" s="309" t="s">
        <v>385</v>
      </c>
      <c r="H53" s="126" t="s">
        <v>29</v>
      </c>
      <c r="I53" s="309" t="s">
        <v>386</v>
      </c>
      <c r="J53" s="369" t="s">
        <v>387</v>
      </c>
      <c r="K53" s="370" t="s">
        <v>23</v>
      </c>
      <c r="L53" s="312">
        <f>IF(K53="Rara vez",1,IF(K53="Improbable",2,IF(K53="Posible",3,IF(K53="Probable",4,IF(K53="Casi seguro",5,"")))))</f>
        <v>1</v>
      </c>
      <c r="M53" s="223" t="s">
        <v>47</v>
      </c>
      <c r="N53" s="312">
        <f>IF(M53="Insignificante",1,IF(M53="Menor",2,IF(M53="Moderado",3,IF(M53="Mayor",4,IF(M53="Catastrófico",5,"")))))</f>
        <v>5</v>
      </c>
      <c r="O53" s="312">
        <f>IF(OR(L53="",N53=""),"",L53*N53)</f>
        <v>5</v>
      </c>
      <c r="P53" s="308" t="str">
        <f>IF(O53="","",IF(O53&lt;=2,"BAJA",IF(O53&lt;=6,"MODERADA",IF(O53&lt;=12,"ALTA","EXTREMA"))))</f>
        <v>MODERADA</v>
      </c>
      <c r="Q53" s="48" t="s">
        <v>388</v>
      </c>
      <c r="R53" s="64" t="s">
        <v>110</v>
      </c>
      <c r="S53" s="57" t="s">
        <v>110</v>
      </c>
      <c r="T53" s="64" t="str">
        <f t="shared" si="72"/>
        <v>Fuerte</v>
      </c>
      <c r="U53" s="64">
        <f t="shared" si="73"/>
        <v>100</v>
      </c>
      <c r="V53" s="88" t="str">
        <f t="shared" si="74"/>
        <v>No</v>
      </c>
      <c r="W53" s="92">
        <v>0.7</v>
      </c>
      <c r="X53" s="368">
        <f>(U53*W53)+(U54*W54)</f>
        <v>85</v>
      </c>
      <c r="Y53" s="312" t="str">
        <f>IF(X53="","",IF(X53&lt;50,"Débil",IF(X53&lt;=99,"Moderado","Fuerte")))</f>
        <v>Moderado</v>
      </c>
      <c r="Z53" s="223" t="s">
        <v>117</v>
      </c>
      <c r="AA53" s="312">
        <f>IF(Z53="","",IF(AND(Y53="Fuerte",Z53="Directamente"),2,IF(AND(Y53="Moderado",Z53="Directamente"),1,0)))</f>
        <v>1</v>
      </c>
      <c r="AB53" s="223" t="s">
        <v>117</v>
      </c>
      <c r="AC53" s="312">
        <f>IF(AB53="","",IF(AND(Y53="Fuerte",AB53="Directamente"),2,IF(AND(Y53="Fuerte",AB53="indirectamente"),1,IF(AND(Y53="Fuerte",AB53="No disminuye"),0,IF(AND(Y53="Moderado",AB53="Directamente"),1,IF(AND(Y53="Moderado",AB53="indirectamente"),0,IF(AND(Y53="Moderado",AB53="No disminuye"),0,0)))))))</f>
        <v>1</v>
      </c>
      <c r="AD53" s="312">
        <f>IF(AA53="","",IF((L53-AA53)&lt;=0,1,L53-AA53))</f>
        <v>1</v>
      </c>
      <c r="AE53" s="312" t="str">
        <f>IF(AD53=1,"Rara vez",IF(AD53=2,"Improbable",IF(AD53=3,"Posible",IF(AD53=4,"Probable",IF(AD53=5,"Casi seguro","")))))</f>
        <v>Rara vez</v>
      </c>
      <c r="AF53" s="312">
        <f>IF(AC53="","",IF(AND(D53="Corrupción",(N53-AC53)&lt;=3),3,IF((N53-AC53)&lt;=1,1,N53-AC53)))</f>
        <v>4</v>
      </c>
      <c r="AG53" s="312" t="str">
        <f>IF(AF53=1,"Insignificante",IF(AF53=2,"Menor",IF(AF53=3,"Moderado",IF(AF53=4,"Mayor",IF(AF53=5,"Catastrófico","")))))</f>
        <v>Mayor</v>
      </c>
      <c r="AH53" s="364">
        <f>IF(OR(AD53="",AF53=""),"",AD53*AF53)</f>
        <v>4</v>
      </c>
      <c r="AI53" s="308" t="str">
        <f>IF(AH53="","",IF(AH53&lt;=2,"BAJA",IF(AH53&lt;=6,"MODERADA",IF(AH53&lt;=12,"ALTA","EXTREMA"))))</f>
        <v>MODERADA</v>
      </c>
      <c r="AJ53" s="365" t="str">
        <f>IF(AI53="","",IF(AI53="Baja","Asumir el Riesgo.",IF(AI53="Moderada","Reducir el Riesgo.",IF(AI53="Alta","Reducir el Riesgo, Evitar, Compartir o Transferir.",IF(AI53="Extrema","Reducir el Riesgo, Evitar o Compartir (Se requiere acción inmediata).","")))))</f>
        <v>Reducir el Riesgo.</v>
      </c>
      <c r="AK53" s="366" t="s">
        <v>389</v>
      </c>
      <c r="AL53" s="223" t="s">
        <v>390</v>
      </c>
      <c r="AM53" s="223">
        <v>2</v>
      </c>
      <c r="AN53" s="309" t="s">
        <v>391</v>
      </c>
      <c r="AO53" s="310">
        <v>44044</v>
      </c>
      <c r="AP53" s="310">
        <v>44196</v>
      </c>
      <c r="AQ53" s="311" t="s">
        <v>392</v>
      </c>
      <c r="AR53" s="226">
        <v>44530</v>
      </c>
      <c r="AS53" s="228" t="s">
        <v>705</v>
      </c>
      <c r="AT53" s="230">
        <v>1</v>
      </c>
      <c r="AU53" s="232">
        <f t="shared" si="22"/>
        <v>0.5</v>
      </c>
      <c r="AV53" s="234" t="str">
        <f t="shared" si="23"/>
        <v>EN PROCESO</v>
      </c>
      <c r="AW53" s="510" t="s">
        <v>759</v>
      </c>
      <c r="AX53" s="236" t="s">
        <v>696</v>
      </c>
    </row>
    <row r="54" spans="1:50" ht="55.2" customHeight="1" x14ac:dyDescent="0.3">
      <c r="A54" s="220"/>
      <c r="B54" s="217"/>
      <c r="C54" s="223"/>
      <c r="D54" s="217"/>
      <c r="E54" s="217"/>
      <c r="F54" s="223"/>
      <c r="G54" s="309"/>
      <c r="H54" s="126" t="s">
        <v>29</v>
      </c>
      <c r="I54" s="309"/>
      <c r="J54" s="369"/>
      <c r="K54" s="370"/>
      <c r="L54" s="312"/>
      <c r="M54" s="223"/>
      <c r="N54" s="312"/>
      <c r="O54" s="312"/>
      <c r="P54" s="308"/>
      <c r="Q54" s="48" t="s">
        <v>393</v>
      </c>
      <c r="R54" s="64" t="s">
        <v>37</v>
      </c>
      <c r="S54" s="57" t="s">
        <v>37</v>
      </c>
      <c r="T54" s="64" t="str">
        <f t="shared" si="72"/>
        <v>Moderado</v>
      </c>
      <c r="U54" s="64">
        <f t="shared" si="73"/>
        <v>50</v>
      </c>
      <c r="V54" s="88" t="str">
        <f t="shared" si="74"/>
        <v>Si</v>
      </c>
      <c r="W54" s="92">
        <v>0.3</v>
      </c>
      <c r="X54" s="368"/>
      <c r="Y54" s="312"/>
      <c r="Z54" s="223"/>
      <c r="AA54" s="312"/>
      <c r="AB54" s="223"/>
      <c r="AC54" s="312"/>
      <c r="AD54" s="312"/>
      <c r="AE54" s="312"/>
      <c r="AF54" s="312"/>
      <c r="AG54" s="312"/>
      <c r="AH54" s="364"/>
      <c r="AI54" s="308"/>
      <c r="AJ54" s="365"/>
      <c r="AK54" s="366"/>
      <c r="AL54" s="223"/>
      <c r="AM54" s="223"/>
      <c r="AN54" s="309"/>
      <c r="AO54" s="223"/>
      <c r="AP54" s="223"/>
      <c r="AQ54" s="311"/>
      <c r="AR54" s="227"/>
      <c r="AS54" s="229"/>
      <c r="AT54" s="231"/>
      <c r="AU54" s="233"/>
      <c r="AV54" s="235"/>
      <c r="AW54" s="512"/>
      <c r="AX54" s="237"/>
    </row>
    <row r="55" spans="1:50" s="113" customFormat="1" ht="71.400000000000006" x14ac:dyDescent="0.3">
      <c r="A55" s="145" t="s">
        <v>26</v>
      </c>
      <c r="B55" s="129" t="s">
        <v>40</v>
      </c>
      <c r="C55" s="347" t="s">
        <v>394</v>
      </c>
      <c r="D55" s="347" t="s">
        <v>21</v>
      </c>
      <c r="E55" s="347" t="s">
        <v>395</v>
      </c>
      <c r="F55" s="347" t="s">
        <v>396</v>
      </c>
      <c r="G55" s="361" t="s">
        <v>397</v>
      </c>
      <c r="H55" s="361" t="s">
        <v>35</v>
      </c>
      <c r="I55" s="361" t="s">
        <v>459</v>
      </c>
      <c r="J55" s="362" t="s">
        <v>398</v>
      </c>
      <c r="K55" s="359" t="s">
        <v>36</v>
      </c>
      <c r="L55" s="346">
        <f t="shared" ref="L55:L57" si="86">IF(K55="Rara vez",1,IF(K55="Improbable",2,IF(K55="Posible",3,IF(K55="Probable",4,IF(K55="Casi seguro",5,"")))))</f>
        <v>3</v>
      </c>
      <c r="M55" s="347" t="s">
        <v>37</v>
      </c>
      <c r="N55" s="346">
        <f t="shared" ref="N55:N57" si="87">IF(M55="Insignificante",1,IF(M55="Menor",2,IF(M55="Moderado",3,IF(M55="Mayor",4,IF(M55="Catastrófico",5,"")))))</f>
        <v>3</v>
      </c>
      <c r="O55" s="346">
        <f t="shared" ref="O55:O57" si="88">IF(OR(L55="",N55=""),"",L55*N55)</f>
        <v>9</v>
      </c>
      <c r="P55" s="367" t="str">
        <f t="shared" ref="P55:P57" si="89">IF(O55="","",IF(O55&lt;=2,"BAJA",IF(O55&lt;=6,"MODERADA",IF(O55&lt;=12,"ALTA","EXTREMA"))))</f>
        <v>ALTA</v>
      </c>
      <c r="Q55" s="68" t="s">
        <v>399</v>
      </c>
      <c r="R55" s="67" t="str">
        <f>'[4]Anexo 2 - Valoración Controles'!$D$20</f>
        <v>Fuerte</v>
      </c>
      <c r="S55" s="60" t="s">
        <v>110</v>
      </c>
      <c r="T55" s="67" t="str">
        <f t="shared" si="72"/>
        <v>Fuerte</v>
      </c>
      <c r="U55" s="67">
        <f t="shared" si="73"/>
        <v>100</v>
      </c>
      <c r="V55" s="170" t="str">
        <f t="shared" si="74"/>
        <v>No</v>
      </c>
      <c r="W55" s="189">
        <v>0.5</v>
      </c>
      <c r="X55" s="346">
        <f>IF(U55="","",((U55*W55)+(U56*W56)))</f>
        <v>100</v>
      </c>
      <c r="Y55" s="346" t="str">
        <f t="shared" ref="Y55:Y57" si="90">IF(X55="","",IF(X55&lt;50,"Débil",IF(X55&lt;=99,"Moderado","Fuerte")))</f>
        <v>Fuerte</v>
      </c>
      <c r="Z55" s="347" t="s">
        <v>117</v>
      </c>
      <c r="AA55" s="346">
        <f>IF(Z55="","",IF(AND(Y55="Fuerte",Z55="Directamente"),2,IF(AND(Y55="Moderado",Z55="Directamente"),1,0)))</f>
        <v>2</v>
      </c>
      <c r="AB55" s="347" t="s">
        <v>117</v>
      </c>
      <c r="AC55" s="346">
        <f t="shared" ref="AC55:AC57" si="91">IF(AB55="","",IF(AND(Y55="Fuerte",AB55="Directamente"),2,IF(AND(Y55="Fuerte",AB55="indirectamente"),1,IF(AND(Y55="Fuerte",AB55="No disminuye"),0,IF(AND(Y55="Moderado",AB55="Directamente"),1,IF(AND(Y55="Moderado",AB55="indirectamente"),0,IF(AND(Y55="Moderado",AB55="No disminuye"),0,0)))))))</f>
        <v>2</v>
      </c>
      <c r="AD55" s="346">
        <f t="shared" ref="AD55:AD57" si="92">IF(AA55="","",IF((L55-AA55)&lt;=0,1,L55-AA55))</f>
        <v>1</v>
      </c>
      <c r="AE55" s="346" t="str">
        <f t="shared" ref="AE55:AE57" si="93">IF(AD55=1,"Rara vez",IF(AD55=2,"Improbable",IF(AD55=3,"Posible",IF(AD55=4,"Probable",IF(AD55=5,"Casi seguro","")))))</f>
        <v>Rara vez</v>
      </c>
      <c r="AF55" s="346">
        <f t="shared" ref="AF55:AF57" si="94">IF(AC55="","",IF(AND(D55="Corrupción",(N55-AC55)&lt;=3),3,IF((N55-AC55)&lt;=1,1,N55-AC55)))</f>
        <v>1</v>
      </c>
      <c r="AG55" s="346" t="str">
        <f t="shared" ref="AG55:AG57" si="95">IF(AF55=1,"Insignificante",IF(AF55=2,"Menor",IF(AF55=3,"Moderado",IF(AF55=4,"Mayor",IF(AF55=5,"Catastrófico","")))))</f>
        <v>Insignificante</v>
      </c>
      <c r="AH55" s="354">
        <f t="shared" ref="AH55:AH57" si="96">IF(OR(AD55="",AF55=""),"",AD55*AF55)</f>
        <v>1</v>
      </c>
      <c r="AI55" s="308" t="str">
        <f t="shared" ref="AI55:AI57" si="97">IF(AH55="","",IF(AH55&lt;=2,"BAJA",IF(AH55&lt;=6,"MODERADA",IF(AH55&lt;=12,"ALTA","EXTREMA"))))</f>
        <v>BAJA</v>
      </c>
      <c r="AJ55" s="350" t="str">
        <f t="shared" ref="AJ55:AJ57" si="98">IF(AI55="","",IF(AI55="Baja","Asumir el Riesgo.",IF(AI55="Moderada","Reducir el Riesgo.",IF(AI55="Alta","Reducir el Riesgo, Evitar, Compartir o Transferir.",IF(AI55="Extrema","Reducir el Riesgo, Evitar o Compartir (Se requiere acción inmediata).","")))))</f>
        <v>Asumir el Riesgo.</v>
      </c>
      <c r="AK55" s="175" t="s">
        <v>400</v>
      </c>
      <c r="AL55" s="60" t="s">
        <v>401</v>
      </c>
      <c r="AM55" s="60">
        <v>1</v>
      </c>
      <c r="AN55" s="68" t="s">
        <v>402</v>
      </c>
      <c r="AO55" s="66">
        <v>44357</v>
      </c>
      <c r="AP55" s="66">
        <v>44722</v>
      </c>
      <c r="AQ55" s="156" t="s">
        <v>403</v>
      </c>
      <c r="AR55" s="161">
        <v>44530</v>
      </c>
      <c r="AS55" s="117" t="s">
        <v>730</v>
      </c>
      <c r="AT55" s="50">
        <v>0.5</v>
      </c>
      <c r="AU55" s="123">
        <f t="shared" si="22"/>
        <v>0.5</v>
      </c>
      <c r="AV55" s="124" t="str">
        <f t="shared" si="23"/>
        <v>EN PROCESO</v>
      </c>
      <c r="AW55" s="505" t="s">
        <v>731</v>
      </c>
      <c r="AX55" s="164" t="s">
        <v>682</v>
      </c>
    </row>
    <row r="56" spans="1:50" s="113" customFormat="1" ht="132.6" x14ac:dyDescent="0.3">
      <c r="A56" s="145" t="s">
        <v>26</v>
      </c>
      <c r="B56" s="129" t="s">
        <v>40</v>
      </c>
      <c r="C56" s="347"/>
      <c r="D56" s="347"/>
      <c r="E56" s="347"/>
      <c r="F56" s="347"/>
      <c r="G56" s="361"/>
      <c r="H56" s="361"/>
      <c r="I56" s="361"/>
      <c r="J56" s="362"/>
      <c r="K56" s="359"/>
      <c r="L56" s="346"/>
      <c r="M56" s="347"/>
      <c r="N56" s="346"/>
      <c r="O56" s="346"/>
      <c r="P56" s="367"/>
      <c r="Q56" s="68" t="s">
        <v>404</v>
      </c>
      <c r="R56" s="67" t="str">
        <f>'[4]Anexo 2 - Valoración Controles'!$L$20</f>
        <v>Fuerte</v>
      </c>
      <c r="S56" s="60" t="s">
        <v>110</v>
      </c>
      <c r="T56" s="67" t="str">
        <f>IF(OR(R56="",S56=""),"",IF(AND(R56="Fuerte",S56="Fuerte"),"Fuerte",IF(OR(R56="Débil",S56="Débil"),"Débil","Moderado")))</f>
        <v>Fuerte</v>
      </c>
      <c r="U56" s="67">
        <f>IF(T56="","",IF(T56="Fuerte",100,IF(T56="Moderado",50,0)))</f>
        <v>100</v>
      </c>
      <c r="V56" s="170" t="str">
        <f>IF(OR(R56="",S56=""),"",(IF(AND(R56="Fuerte",S56="Fuerte"),"No","Si")))</f>
        <v>No</v>
      </c>
      <c r="W56" s="189">
        <v>0.5</v>
      </c>
      <c r="X56" s="346"/>
      <c r="Y56" s="346"/>
      <c r="Z56" s="347"/>
      <c r="AA56" s="346"/>
      <c r="AB56" s="347"/>
      <c r="AC56" s="346"/>
      <c r="AD56" s="346"/>
      <c r="AE56" s="346"/>
      <c r="AF56" s="346"/>
      <c r="AG56" s="346"/>
      <c r="AH56" s="354"/>
      <c r="AI56" s="308"/>
      <c r="AJ56" s="350"/>
      <c r="AK56" s="175" t="s">
        <v>638</v>
      </c>
      <c r="AL56" s="60" t="s">
        <v>405</v>
      </c>
      <c r="AM56" s="60">
        <v>1</v>
      </c>
      <c r="AN56" s="68" t="s">
        <v>402</v>
      </c>
      <c r="AO56" s="66">
        <v>44357</v>
      </c>
      <c r="AP56" s="66">
        <v>44722</v>
      </c>
      <c r="AQ56" s="156" t="s">
        <v>405</v>
      </c>
      <c r="AR56" s="161">
        <v>44530</v>
      </c>
      <c r="AS56" s="117" t="s">
        <v>686</v>
      </c>
      <c r="AT56" s="50">
        <v>0.5</v>
      </c>
      <c r="AU56" s="123">
        <f t="shared" si="22"/>
        <v>0.5</v>
      </c>
      <c r="AV56" s="124" t="str">
        <f t="shared" si="23"/>
        <v>EN PROCESO</v>
      </c>
      <c r="AW56" s="505" t="s">
        <v>732</v>
      </c>
      <c r="AX56" s="164" t="s">
        <v>682</v>
      </c>
    </row>
    <row r="57" spans="1:50" s="113" customFormat="1" ht="112.2" x14ac:dyDescent="0.3">
      <c r="A57" s="360" t="s">
        <v>26</v>
      </c>
      <c r="B57" s="347" t="s">
        <v>40</v>
      </c>
      <c r="C57" s="347" t="s">
        <v>406</v>
      </c>
      <c r="D57" s="347" t="s">
        <v>142</v>
      </c>
      <c r="E57" s="347" t="s">
        <v>407</v>
      </c>
      <c r="F57" s="347" t="s">
        <v>408</v>
      </c>
      <c r="G57" s="361" t="s">
        <v>409</v>
      </c>
      <c r="H57" s="361" t="s">
        <v>75</v>
      </c>
      <c r="I57" s="361" t="s">
        <v>410</v>
      </c>
      <c r="J57" s="362" t="s">
        <v>411</v>
      </c>
      <c r="K57" s="363" t="s">
        <v>30</v>
      </c>
      <c r="L57" s="346">
        <f t="shared" si="86"/>
        <v>2</v>
      </c>
      <c r="M57" s="347" t="s">
        <v>42</v>
      </c>
      <c r="N57" s="346">
        <f t="shared" si="87"/>
        <v>4</v>
      </c>
      <c r="O57" s="346">
        <f t="shared" si="88"/>
        <v>8</v>
      </c>
      <c r="P57" s="308" t="str">
        <f t="shared" si="89"/>
        <v>ALTA</v>
      </c>
      <c r="Q57" s="68" t="s">
        <v>412</v>
      </c>
      <c r="R57" s="67" t="str">
        <f>'[4]Anexo 2 - Valoración Controles'!$D$38</f>
        <v>Fuerte</v>
      </c>
      <c r="S57" s="60" t="s">
        <v>110</v>
      </c>
      <c r="T57" s="67" t="str">
        <f t="shared" si="72"/>
        <v>Fuerte</v>
      </c>
      <c r="U57" s="67">
        <f t="shared" si="73"/>
        <v>100</v>
      </c>
      <c r="V57" s="170" t="str">
        <f t="shared" si="74"/>
        <v>No</v>
      </c>
      <c r="W57" s="189">
        <v>0.5</v>
      </c>
      <c r="X57" s="346">
        <f>((U57*W57)+(U58*W58))</f>
        <v>100</v>
      </c>
      <c r="Y57" s="346" t="str">
        <f t="shared" si="90"/>
        <v>Fuerte</v>
      </c>
      <c r="Z57" s="347" t="s">
        <v>117</v>
      </c>
      <c r="AA57" s="346">
        <f t="shared" ref="AA57" si="99">IF(Z57="","",IF(AND(Y57="Fuerte",Z57="Directamente"),2,IF(AND(Y57="Moderado",Z57="Directamente"),1,0)))</f>
        <v>2</v>
      </c>
      <c r="AB57" s="347" t="s">
        <v>117</v>
      </c>
      <c r="AC57" s="346">
        <f t="shared" si="91"/>
        <v>2</v>
      </c>
      <c r="AD57" s="346">
        <f t="shared" si="92"/>
        <v>1</v>
      </c>
      <c r="AE57" s="346" t="str">
        <f t="shared" si="93"/>
        <v>Rara vez</v>
      </c>
      <c r="AF57" s="346">
        <f t="shared" si="94"/>
        <v>2</v>
      </c>
      <c r="AG57" s="346" t="str">
        <f t="shared" si="95"/>
        <v>Menor</v>
      </c>
      <c r="AH57" s="354">
        <f t="shared" si="96"/>
        <v>2</v>
      </c>
      <c r="AI57" s="308" t="str">
        <f t="shared" si="97"/>
        <v>BAJA</v>
      </c>
      <c r="AJ57" s="350" t="str">
        <f t="shared" si="98"/>
        <v>Asumir el Riesgo.</v>
      </c>
      <c r="AK57" s="175" t="s">
        <v>412</v>
      </c>
      <c r="AL57" s="60" t="s">
        <v>413</v>
      </c>
      <c r="AM57" s="60">
        <v>1</v>
      </c>
      <c r="AN57" s="68" t="s">
        <v>414</v>
      </c>
      <c r="AO57" s="66">
        <v>44357</v>
      </c>
      <c r="AP57" s="66">
        <v>44722</v>
      </c>
      <c r="AQ57" s="156" t="s">
        <v>415</v>
      </c>
      <c r="AR57" s="161">
        <v>44530</v>
      </c>
      <c r="AS57" s="117" t="s">
        <v>687</v>
      </c>
      <c r="AT57" s="50">
        <v>0.5</v>
      </c>
      <c r="AU57" s="123">
        <f t="shared" si="22"/>
        <v>0.5</v>
      </c>
      <c r="AV57" s="124" t="str">
        <f t="shared" si="23"/>
        <v>EN PROCESO</v>
      </c>
      <c r="AW57" s="505" t="s">
        <v>733</v>
      </c>
      <c r="AX57" s="164" t="s">
        <v>682</v>
      </c>
    </row>
    <row r="58" spans="1:50" s="113" customFormat="1" ht="61.2" customHeight="1" x14ac:dyDescent="0.3">
      <c r="A58" s="360"/>
      <c r="B58" s="347"/>
      <c r="C58" s="347"/>
      <c r="D58" s="347"/>
      <c r="E58" s="347"/>
      <c r="F58" s="347"/>
      <c r="G58" s="361"/>
      <c r="H58" s="361"/>
      <c r="I58" s="361"/>
      <c r="J58" s="362"/>
      <c r="K58" s="363"/>
      <c r="L58" s="346"/>
      <c r="M58" s="347"/>
      <c r="N58" s="346"/>
      <c r="O58" s="346"/>
      <c r="P58" s="308"/>
      <c r="Q58" s="68" t="s">
        <v>416</v>
      </c>
      <c r="R58" s="67" t="str">
        <f>'[4]Anexo 2 - Valoración Controles'!$L$38</f>
        <v>Fuerte</v>
      </c>
      <c r="S58" s="60" t="s">
        <v>110</v>
      </c>
      <c r="T58" s="67" t="str">
        <f t="shared" si="72"/>
        <v>Fuerte</v>
      </c>
      <c r="U58" s="67">
        <f t="shared" si="73"/>
        <v>100</v>
      </c>
      <c r="V58" s="170" t="str">
        <f t="shared" si="74"/>
        <v>No</v>
      </c>
      <c r="W58" s="189">
        <v>0.5</v>
      </c>
      <c r="X58" s="346"/>
      <c r="Y58" s="346"/>
      <c r="Z58" s="347"/>
      <c r="AA58" s="346"/>
      <c r="AB58" s="347"/>
      <c r="AC58" s="346"/>
      <c r="AD58" s="346"/>
      <c r="AE58" s="346"/>
      <c r="AF58" s="346"/>
      <c r="AG58" s="346"/>
      <c r="AH58" s="354"/>
      <c r="AI58" s="308"/>
      <c r="AJ58" s="350"/>
      <c r="AK58" s="175" t="s">
        <v>417</v>
      </c>
      <c r="AL58" s="60" t="s">
        <v>639</v>
      </c>
      <c r="AM58" s="60">
        <v>1</v>
      </c>
      <c r="AN58" s="68" t="s">
        <v>418</v>
      </c>
      <c r="AO58" s="66">
        <v>44357</v>
      </c>
      <c r="AP58" s="66">
        <v>44722</v>
      </c>
      <c r="AQ58" s="156" t="s">
        <v>419</v>
      </c>
      <c r="AR58" s="161">
        <v>44530</v>
      </c>
      <c r="AS58" s="112" t="s">
        <v>706</v>
      </c>
      <c r="AT58" s="50">
        <v>0</v>
      </c>
      <c r="AU58" s="123">
        <f t="shared" si="22"/>
        <v>0</v>
      </c>
      <c r="AV58" s="124" t="str">
        <f t="shared" si="23"/>
        <v>SIN INICIAR</v>
      </c>
      <c r="AW58" s="506" t="s">
        <v>765</v>
      </c>
      <c r="AX58" s="164" t="s">
        <v>682</v>
      </c>
    </row>
    <row r="59" spans="1:50" s="114" customFormat="1" ht="91.8" x14ac:dyDescent="0.3">
      <c r="A59" s="352" t="s">
        <v>26</v>
      </c>
      <c r="B59" s="352" t="s">
        <v>44</v>
      </c>
      <c r="C59" s="355" t="s">
        <v>420</v>
      </c>
      <c r="D59" s="352" t="s">
        <v>21</v>
      </c>
      <c r="E59" s="352" t="s">
        <v>421</v>
      </c>
      <c r="F59" s="352" t="s">
        <v>422</v>
      </c>
      <c r="G59" s="356" t="s">
        <v>640</v>
      </c>
      <c r="H59" s="357" t="s">
        <v>35</v>
      </c>
      <c r="I59" s="132" t="s">
        <v>423</v>
      </c>
      <c r="J59" s="358" t="s">
        <v>424</v>
      </c>
      <c r="K59" s="359" t="s">
        <v>23</v>
      </c>
      <c r="L59" s="351">
        <f>IF(K59="Rara vez",1,IF(K59="Improbable",2,IF(K59="Posible",3,IF(K59="Probable",4,IF(K59="Casi seguro",5,"")))))</f>
        <v>1</v>
      </c>
      <c r="M59" s="352" t="s">
        <v>42</v>
      </c>
      <c r="N59" s="351">
        <f>IF(M59="Insignificante",1,IF(M59="Menor",2,IF(M59="Moderado",3,IF(M59="Mayor",4,IF(M59="Catastrófico",5,"")))))</f>
        <v>4</v>
      </c>
      <c r="O59" s="351">
        <f>IF(OR(L59="",N59=""),"",L59*N59)</f>
        <v>4</v>
      </c>
      <c r="P59" s="265" t="str">
        <f>IF(O59="","",IF(O59&lt;=2,"BAJA",IF(O59&lt;=6,"MODERADA",IF(O59&lt;=12,"ALTA","EXTREMA"))))</f>
        <v>MODERADA</v>
      </c>
      <c r="Q59" s="74" t="s">
        <v>641</v>
      </c>
      <c r="R59" s="75" t="s">
        <v>110</v>
      </c>
      <c r="S59" s="72" t="s">
        <v>110</v>
      </c>
      <c r="T59" s="75" t="str">
        <f t="shared" si="72"/>
        <v>Fuerte</v>
      </c>
      <c r="U59" s="75">
        <f t="shared" si="73"/>
        <v>100</v>
      </c>
      <c r="V59" s="171" t="str">
        <f t="shared" si="74"/>
        <v>No</v>
      </c>
      <c r="W59" s="190">
        <v>0.25</v>
      </c>
      <c r="X59" s="351">
        <f>(W59*U59)+(U60*W60)+(U61*W61)+(U62*W62)</f>
        <v>100</v>
      </c>
      <c r="Y59" s="351" t="str">
        <f>IF(X59="","",IF(X59&lt;50,"Débil",IF(X59&lt;=99,"Moderado","Fuerte")))</f>
        <v>Fuerte</v>
      </c>
      <c r="Z59" s="352" t="s">
        <v>117</v>
      </c>
      <c r="AA59" s="351">
        <f t="shared" ref="AA59" si="100">IF(Z59="","",IF(AND(Y59="Fuerte",Z59="Directamente"),2,IF(AND(Y59="Moderado",Z59="Directamente"),1,0)))</f>
        <v>2</v>
      </c>
      <c r="AB59" s="352" t="s">
        <v>119</v>
      </c>
      <c r="AC59" s="351">
        <f t="shared" ref="AC59" si="101">IF(AB59="","",IF(AND(Y59="Fuerte",AB59="Directamente"),2,IF(AND(Y59="Fuerte",AB59="indirectamente"),1,IF(AND(Y59="Fuerte",AB59="No disminuye"),0,IF(AND(Y59="Moderado",AB59="Directamente"),1,IF(AND(Y59="Moderado",AB59="indirectamente"),0,IF(AND(Y59="Moderado",AB59="No disminuye"),0,0)))))))</f>
        <v>1</v>
      </c>
      <c r="AD59" s="351">
        <f t="shared" ref="AD59" si="102">IF(AA59="","",IF((L59-AA59)&lt;=0,1,L59-AA59))</f>
        <v>1</v>
      </c>
      <c r="AE59" s="351" t="str">
        <f t="shared" ref="AE59" si="103">IF(AD59=1,"Rara vez",IF(AD59=2,"Improbable",IF(AD59=3,"Posible",IF(AD59=4,"Probable",IF(AD59=5,"Casi seguro","")))))</f>
        <v>Rara vez</v>
      </c>
      <c r="AF59" s="351">
        <f t="shared" ref="AF59" si="104">IF(AC59="","",IF(AND(D59="Corrupción",(N59-AC59)&lt;=3),3,IF((N59-AC59)&lt;=1,1,N59-AC59)))</f>
        <v>3</v>
      </c>
      <c r="AG59" s="351" t="str">
        <f t="shared" ref="AG59" si="105">IF(AF59=1,"Insignificante",IF(AF59=2,"Menor",IF(AF59=3,"Moderado",IF(AF59=4,"Mayor",IF(AF59=5,"Catastrófico","")))))</f>
        <v>Moderado</v>
      </c>
      <c r="AH59" s="353">
        <f t="shared" ref="AH59" si="106">IF(OR(AD59="",AF59=""),"",AD59*AF59)</f>
        <v>3</v>
      </c>
      <c r="AI59" s="265" t="str">
        <f t="shared" ref="AI59" si="107">IF(AH59="","",IF(AH59&lt;=2,"BAJA",IF(AH59&lt;=6,"MODERADA",IF(AH59&lt;=12,"ALTA","EXTREMA"))))</f>
        <v>MODERADA</v>
      </c>
      <c r="AJ59" s="341" t="str">
        <f t="shared" ref="AJ59" si="108">IF(AI59="","",IF(AI59="Baja","Asumir el Riesgo.",IF(AI59="Moderada","Reducir el Riesgo.",IF(AI59="Alta","Reducir el Riesgo, Evitar, Compartir o Transferir.",IF(AI59="Extrema","Reducir el Riesgo, Evitar o Compartir (Se requiere acción inmediata).","")))))</f>
        <v>Reducir el Riesgo.</v>
      </c>
      <c r="AK59" s="178" t="s">
        <v>642</v>
      </c>
      <c r="AL59" s="71" t="s">
        <v>425</v>
      </c>
      <c r="AM59" s="71">
        <v>3</v>
      </c>
      <c r="AN59" s="73" t="s">
        <v>643</v>
      </c>
      <c r="AO59" s="51">
        <v>44197</v>
      </c>
      <c r="AP59" s="51">
        <v>44561</v>
      </c>
      <c r="AQ59" s="157" t="s">
        <v>644</v>
      </c>
      <c r="AR59" s="161">
        <v>44530</v>
      </c>
      <c r="AS59" s="118" t="s">
        <v>688</v>
      </c>
      <c r="AT59" s="55">
        <v>3</v>
      </c>
      <c r="AU59" s="123">
        <f t="shared" si="22"/>
        <v>1</v>
      </c>
      <c r="AV59" s="124" t="str">
        <f t="shared" si="23"/>
        <v>TERMINADA</v>
      </c>
      <c r="AW59" s="494" t="s">
        <v>734</v>
      </c>
      <c r="AX59" s="165" t="s">
        <v>682</v>
      </c>
    </row>
    <row r="60" spans="1:50" s="114" customFormat="1" ht="61.2" x14ac:dyDescent="0.3">
      <c r="A60" s="352"/>
      <c r="B60" s="352"/>
      <c r="C60" s="355"/>
      <c r="D60" s="352"/>
      <c r="E60" s="352"/>
      <c r="F60" s="352"/>
      <c r="G60" s="356"/>
      <c r="H60" s="357"/>
      <c r="I60" s="133" t="s">
        <v>426</v>
      </c>
      <c r="J60" s="358"/>
      <c r="K60" s="359"/>
      <c r="L60" s="351"/>
      <c r="M60" s="352"/>
      <c r="N60" s="351"/>
      <c r="O60" s="351"/>
      <c r="P60" s="265"/>
      <c r="Q60" s="74" t="s">
        <v>427</v>
      </c>
      <c r="R60" s="75" t="s">
        <v>110</v>
      </c>
      <c r="S60" s="72" t="s">
        <v>110</v>
      </c>
      <c r="T60" s="75" t="str">
        <f t="shared" si="72"/>
        <v>Fuerte</v>
      </c>
      <c r="U60" s="75">
        <f t="shared" si="73"/>
        <v>100</v>
      </c>
      <c r="V60" s="171" t="str">
        <f t="shared" si="74"/>
        <v>No</v>
      </c>
      <c r="W60" s="190">
        <v>0.25</v>
      </c>
      <c r="X60" s="351"/>
      <c r="Y60" s="351"/>
      <c r="Z60" s="352"/>
      <c r="AA60" s="351"/>
      <c r="AB60" s="352"/>
      <c r="AC60" s="351"/>
      <c r="AD60" s="351"/>
      <c r="AE60" s="351"/>
      <c r="AF60" s="351"/>
      <c r="AG60" s="351"/>
      <c r="AH60" s="353"/>
      <c r="AI60" s="265"/>
      <c r="AJ60" s="341"/>
      <c r="AK60" s="179" t="s">
        <v>428</v>
      </c>
      <c r="AL60" s="72" t="s">
        <v>429</v>
      </c>
      <c r="AM60" s="72">
        <v>1</v>
      </c>
      <c r="AN60" s="74" t="s">
        <v>643</v>
      </c>
      <c r="AO60" s="51">
        <v>44197</v>
      </c>
      <c r="AP60" s="51">
        <v>44561</v>
      </c>
      <c r="AQ60" s="158" t="s">
        <v>430</v>
      </c>
      <c r="AR60" s="161">
        <v>44530</v>
      </c>
      <c r="AS60" s="140" t="s">
        <v>707</v>
      </c>
      <c r="AT60" s="55">
        <v>1</v>
      </c>
      <c r="AU60" s="123">
        <f t="shared" si="22"/>
        <v>1</v>
      </c>
      <c r="AV60" s="124" t="str">
        <f t="shared" si="23"/>
        <v>TERMINADA</v>
      </c>
      <c r="AW60" s="494" t="s">
        <v>735</v>
      </c>
      <c r="AX60" s="165" t="s">
        <v>682</v>
      </c>
    </row>
    <row r="61" spans="1:50" s="114" customFormat="1" ht="71.400000000000006" x14ac:dyDescent="0.3">
      <c r="A61" s="352"/>
      <c r="B61" s="352"/>
      <c r="C61" s="355"/>
      <c r="D61" s="352"/>
      <c r="E61" s="352"/>
      <c r="F61" s="352"/>
      <c r="G61" s="356"/>
      <c r="H61" s="357"/>
      <c r="I61" s="133" t="s">
        <v>431</v>
      </c>
      <c r="J61" s="358"/>
      <c r="K61" s="359"/>
      <c r="L61" s="351"/>
      <c r="M61" s="352"/>
      <c r="N61" s="351"/>
      <c r="O61" s="351"/>
      <c r="P61" s="265"/>
      <c r="Q61" s="74" t="s">
        <v>432</v>
      </c>
      <c r="R61" s="75" t="s">
        <v>110</v>
      </c>
      <c r="S61" s="72" t="s">
        <v>110</v>
      </c>
      <c r="T61" s="75" t="str">
        <f t="shared" si="72"/>
        <v>Fuerte</v>
      </c>
      <c r="U61" s="75">
        <f t="shared" si="73"/>
        <v>100</v>
      </c>
      <c r="V61" s="171" t="str">
        <f t="shared" si="74"/>
        <v>No</v>
      </c>
      <c r="W61" s="190">
        <v>0.25</v>
      </c>
      <c r="X61" s="351"/>
      <c r="Y61" s="351"/>
      <c r="Z61" s="352"/>
      <c r="AA61" s="351"/>
      <c r="AB61" s="352"/>
      <c r="AC61" s="351"/>
      <c r="AD61" s="351"/>
      <c r="AE61" s="351"/>
      <c r="AF61" s="351"/>
      <c r="AG61" s="351"/>
      <c r="AH61" s="353"/>
      <c r="AI61" s="265"/>
      <c r="AJ61" s="341"/>
      <c r="AK61" s="179" t="s">
        <v>645</v>
      </c>
      <c r="AL61" s="72" t="s">
        <v>646</v>
      </c>
      <c r="AM61" s="72">
        <v>1</v>
      </c>
      <c r="AN61" s="74" t="s">
        <v>643</v>
      </c>
      <c r="AO61" s="47">
        <v>44317</v>
      </c>
      <c r="AP61" s="47">
        <v>44561</v>
      </c>
      <c r="AQ61" s="158" t="s">
        <v>647</v>
      </c>
      <c r="AR61" s="161">
        <v>44530</v>
      </c>
      <c r="AS61" s="140" t="s">
        <v>708</v>
      </c>
      <c r="AT61" s="55">
        <v>1</v>
      </c>
      <c r="AU61" s="123">
        <f t="shared" si="22"/>
        <v>1</v>
      </c>
      <c r="AV61" s="124" t="str">
        <f t="shared" si="23"/>
        <v>TERMINADA</v>
      </c>
      <c r="AW61" s="494" t="s">
        <v>736</v>
      </c>
      <c r="AX61" s="165" t="s">
        <v>682</v>
      </c>
    </row>
    <row r="62" spans="1:50" s="114" customFormat="1" ht="61.2" x14ac:dyDescent="0.3">
      <c r="A62" s="352"/>
      <c r="B62" s="352"/>
      <c r="C62" s="355"/>
      <c r="D62" s="352"/>
      <c r="E62" s="352"/>
      <c r="F62" s="352"/>
      <c r="G62" s="356"/>
      <c r="H62" s="357"/>
      <c r="I62" s="133" t="s">
        <v>433</v>
      </c>
      <c r="J62" s="358"/>
      <c r="K62" s="359"/>
      <c r="L62" s="351"/>
      <c r="M62" s="352"/>
      <c r="N62" s="351"/>
      <c r="O62" s="351"/>
      <c r="P62" s="265"/>
      <c r="Q62" s="73" t="s">
        <v>434</v>
      </c>
      <c r="R62" s="75" t="s">
        <v>110</v>
      </c>
      <c r="S62" s="72" t="s">
        <v>110</v>
      </c>
      <c r="T62" s="75" t="str">
        <f t="shared" si="72"/>
        <v>Fuerte</v>
      </c>
      <c r="U62" s="75">
        <f t="shared" si="73"/>
        <v>100</v>
      </c>
      <c r="V62" s="171" t="str">
        <f t="shared" si="74"/>
        <v>No</v>
      </c>
      <c r="W62" s="190">
        <v>0.25</v>
      </c>
      <c r="X62" s="351"/>
      <c r="Y62" s="351"/>
      <c r="Z62" s="352"/>
      <c r="AA62" s="351"/>
      <c r="AB62" s="352"/>
      <c r="AC62" s="351"/>
      <c r="AD62" s="351"/>
      <c r="AE62" s="351"/>
      <c r="AF62" s="351"/>
      <c r="AG62" s="351"/>
      <c r="AH62" s="353"/>
      <c r="AI62" s="265"/>
      <c r="AJ62" s="341"/>
      <c r="AK62" s="180" t="s">
        <v>428</v>
      </c>
      <c r="AL62" s="52" t="s">
        <v>435</v>
      </c>
      <c r="AM62" s="52">
        <v>2</v>
      </c>
      <c r="AN62" s="73" t="s">
        <v>643</v>
      </c>
      <c r="AO62" s="51">
        <v>44197</v>
      </c>
      <c r="AP62" s="51">
        <v>44561</v>
      </c>
      <c r="AQ62" s="159" t="s">
        <v>436</v>
      </c>
      <c r="AR62" s="161">
        <v>44530</v>
      </c>
      <c r="AS62" s="140" t="s">
        <v>709</v>
      </c>
      <c r="AT62" s="55">
        <v>2</v>
      </c>
      <c r="AU62" s="123">
        <f t="shared" si="22"/>
        <v>1</v>
      </c>
      <c r="AV62" s="124" t="str">
        <f t="shared" si="23"/>
        <v>TERMINADA</v>
      </c>
      <c r="AW62" s="494" t="s">
        <v>737</v>
      </c>
      <c r="AX62" s="165" t="s">
        <v>682</v>
      </c>
    </row>
    <row r="63" spans="1:50" s="46" customFormat="1" ht="81.599999999999994" x14ac:dyDescent="0.3">
      <c r="A63" s="126" t="s">
        <v>33</v>
      </c>
      <c r="B63" s="126" t="s">
        <v>50</v>
      </c>
      <c r="C63" s="126" t="s">
        <v>460</v>
      </c>
      <c r="D63" s="126" t="s">
        <v>21</v>
      </c>
      <c r="E63" s="126" t="s">
        <v>461</v>
      </c>
      <c r="F63" s="125" t="s">
        <v>462</v>
      </c>
      <c r="G63" s="125" t="s">
        <v>463</v>
      </c>
      <c r="H63" s="142" t="s">
        <v>29</v>
      </c>
      <c r="I63" s="125" t="s">
        <v>464</v>
      </c>
      <c r="J63" s="86" t="s">
        <v>465</v>
      </c>
      <c r="K63" s="142" t="s">
        <v>36</v>
      </c>
      <c r="L63" s="64">
        <f t="shared" ref="L63:L82" si="109">IF(K63="Rara vez",1,IF(K63="Improbable",2,IF(K63="Posible",3,IF(K63="Probable",4,IF(K63="Casi seguro",5,"")))))</f>
        <v>3</v>
      </c>
      <c r="M63" s="57" t="s">
        <v>42</v>
      </c>
      <c r="N63" s="64">
        <f t="shared" ref="N63:N82" si="110">IF(M63="Insignificante",1,IF(M63="Menor",2,IF(M63="Moderado",3,IF(M63="Mayor",4,IF(M63="Catastrófico",5,"")))))</f>
        <v>4</v>
      </c>
      <c r="O63" s="88">
        <f t="shared" ref="O63:O82" si="111">IF(OR(L63="",N63=""),"",L63*N63)</f>
        <v>12</v>
      </c>
      <c r="P63" s="89" t="str">
        <f t="shared" ref="P63:P82" si="112">IF(O63="","",IF(O63&lt;=2,"BAJA",IF(O63&lt;=6,"MODERADA",IF(O63&lt;=12,"ALTA","EXTREMA"))))</f>
        <v>ALTA</v>
      </c>
      <c r="Q63" s="90" t="s">
        <v>466</v>
      </c>
      <c r="R63" s="64">
        <f>'[5]Anexo 2 - Controles (Gestión)'!E72</f>
        <v>0</v>
      </c>
      <c r="S63" s="57" t="s">
        <v>110</v>
      </c>
      <c r="T63" s="64" t="str">
        <f t="shared" si="72"/>
        <v>Moderado</v>
      </c>
      <c r="U63" s="64">
        <f t="shared" si="73"/>
        <v>50</v>
      </c>
      <c r="V63" s="88" t="str">
        <f t="shared" si="74"/>
        <v>Si</v>
      </c>
      <c r="W63" s="92">
        <v>1</v>
      </c>
      <c r="X63" s="127">
        <f>IF(U63="","",AVERAGE(U63*W63))</f>
        <v>50</v>
      </c>
      <c r="Y63" s="127" t="str">
        <f t="shared" ref="Y63:Y82" si="113">IF(X63="","",IF(X63&lt;50,"Débil",IF(X63&lt;=99,"Moderado","Fuerte")))</f>
        <v>Moderado</v>
      </c>
      <c r="Z63" s="126" t="s">
        <v>117</v>
      </c>
      <c r="AA63" s="127">
        <f t="shared" ref="AA63:AA82" si="114">IF(Z63="","",IF(AND(Y63="Fuerte",Z63="Directamente"),2,IF(AND(Y63="Moderado",Z63="Directamente"),1,0)))</f>
        <v>1</v>
      </c>
      <c r="AB63" s="126" t="s">
        <v>117</v>
      </c>
      <c r="AC63" s="88">
        <f t="shared" ref="AC63:AC82" si="115">IF(AB63="","",IF(AND(Y63="Fuerte",AB63="Directamente"),2,IF(AND(Y63="Fuerte",AB63="indirectamente"),1,IF(AND(Y63="Fuerte",AB63="No disminuye"),0,IF(AND(Y63="Moderado",AB63="Directamente"),1,IF(AND(Y63="Moderado",AB63="indirectamente"),0,IF(AND(Y63="Moderado",AB63="No disminuye"),0,0)))))))</f>
        <v>1</v>
      </c>
      <c r="AD63" s="93">
        <f t="shared" ref="AD63:AD82" si="116">IF(AA63="","",IF((L63-AA63)&lt;=0,1,L63-AA63))</f>
        <v>2</v>
      </c>
      <c r="AE63" s="127" t="str">
        <f t="shared" ref="AE63:AE82" si="117">IF(AD63=1,"Rara vez",IF(AD63=2,"Improbable",IF(AD63=3,"Posible",IF(AD63=4,"Probable",IF(AD63=5,"Casi seguro","")))))</f>
        <v>Improbable</v>
      </c>
      <c r="AF63" s="127">
        <f t="shared" ref="AF63:AF82" si="118">IF(AC63="","",IF(AND(D63="Corrupción",(N63-AC63)&lt;=3),3,IF((N63-AC63)&lt;=1,1,N63-AC63)))</f>
        <v>3</v>
      </c>
      <c r="AG63" s="127" t="str">
        <f t="shared" ref="AG63:AG82" si="119">IF(AF63=1,"Insignificante",IF(AF63=2,"Menor",IF(AF63=3,"Moderado",IF(AF63=4,"Mayor",IF(AF63=5,"Catastrófico","")))))</f>
        <v>Moderado</v>
      </c>
      <c r="AH63" s="88">
        <f t="shared" ref="AH63:AH82" si="120">IF(OR(AD63="",AF63=""),"",AD63*AF63)</f>
        <v>6</v>
      </c>
      <c r="AI63" s="130" t="str">
        <f t="shared" ref="AI63:AI83" si="121">IF(AH63="","",IF(AH63&lt;=2,"BAJA",IF(AH63&lt;=6,"MODERADA",IF(AH63&lt;=12,"ALTA","EXTREMA"))))</f>
        <v>MODERADA</v>
      </c>
      <c r="AJ63" s="191" t="str">
        <f t="shared" ref="AJ63:AJ82" si="122">IF(AI63="","",IF(AI63="Baja","Asumir el Riesgo.",IF(AI63="Moderada","Reducir el Riesgo.",IF(AI63="Alta","Reducir el Riesgo, Evitar, Compartir o Transferir.",IF(AI63="Extrema","Reducir el Riesgo, Evitar o Compartir (Se requiere acción inmediata).","")))))</f>
        <v>Reducir el Riesgo.</v>
      </c>
      <c r="AK63" s="85" t="s">
        <v>467</v>
      </c>
      <c r="AL63" s="57" t="s">
        <v>468</v>
      </c>
      <c r="AM63" s="46">
        <v>1</v>
      </c>
      <c r="AN63" s="57" t="s">
        <v>469</v>
      </c>
      <c r="AO63" s="70">
        <v>44197</v>
      </c>
      <c r="AP63" s="94">
        <v>44561</v>
      </c>
      <c r="AQ63" s="95" t="s">
        <v>470</v>
      </c>
      <c r="AR63" s="161">
        <v>44530</v>
      </c>
      <c r="AS63" s="115" t="s">
        <v>689</v>
      </c>
      <c r="AT63" s="55">
        <v>1</v>
      </c>
      <c r="AU63" s="123">
        <f t="shared" ref="AU63:AU81" si="123">IF(AT63="","",IF(OR(AM63=0,AM63="",AR63=""),"",(AT63*100%)/AM63))</f>
        <v>1</v>
      </c>
      <c r="AV63" s="124" t="str">
        <f t="shared" ref="AV63:AV81" si="124">IF(AT63="","",IF(AR63&lt;&gt;AP63,IF(AU63=0%,"SIN INICIAR",IF(AU63=100%,"TERMINADA",IF(AU63&gt;0%,"EN PROCESO",IF(AU63&lt;=0%,"INCUMPLIDA"))))))</f>
        <v>TERMINADA</v>
      </c>
      <c r="AW63" s="494" t="s">
        <v>738</v>
      </c>
      <c r="AX63" s="165" t="s">
        <v>682</v>
      </c>
    </row>
    <row r="64" spans="1:50" s="46" customFormat="1" ht="81.599999999999994" x14ac:dyDescent="0.3">
      <c r="A64" s="126" t="s">
        <v>33</v>
      </c>
      <c r="B64" s="126" t="s">
        <v>50</v>
      </c>
      <c r="C64" s="126" t="s">
        <v>460</v>
      </c>
      <c r="D64" s="126" t="s">
        <v>21</v>
      </c>
      <c r="E64" s="126" t="s">
        <v>471</v>
      </c>
      <c r="F64" s="125" t="s">
        <v>472</v>
      </c>
      <c r="G64" s="125" t="s">
        <v>473</v>
      </c>
      <c r="H64" s="142" t="s">
        <v>73</v>
      </c>
      <c r="I64" s="125" t="s">
        <v>474</v>
      </c>
      <c r="J64" s="86" t="s">
        <v>475</v>
      </c>
      <c r="K64" s="142" t="s">
        <v>23</v>
      </c>
      <c r="L64" s="64">
        <f t="shared" si="109"/>
        <v>1</v>
      </c>
      <c r="M64" s="57" t="s">
        <v>47</v>
      </c>
      <c r="N64" s="64">
        <f t="shared" si="110"/>
        <v>5</v>
      </c>
      <c r="O64" s="88">
        <f t="shared" si="111"/>
        <v>5</v>
      </c>
      <c r="P64" s="89" t="str">
        <f t="shared" si="112"/>
        <v>MODERADA</v>
      </c>
      <c r="Q64" s="90" t="s">
        <v>476</v>
      </c>
      <c r="R64" s="64">
        <f>'[5]Anexo 2 - Controles (Gestión)'!E90</f>
        <v>0</v>
      </c>
      <c r="S64" s="57" t="s">
        <v>110</v>
      </c>
      <c r="T64" s="64" t="str">
        <f t="shared" si="72"/>
        <v>Moderado</v>
      </c>
      <c r="U64" s="64">
        <f t="shared" si="73"/>
        <v>50</v>
      </c>
      <c r="V64" s="88" t="str">
        <f t="shared" si="74"/>
        <v>Si</v>
      </c>
      <c r="W64" s="92">
        <v>1</v>
      </c>
      <c r="X64" s="127">
        <f t="shared" ref="X64:X81" si="125">IF(U64="","",AVERAGE(U64*W64))</f>
        <v>50</v>
      </c>
      <c r="Y64" s="127" t="str">
        <f t="shared" si="113"/>
        <v>Moderado</v>
      </c>
      <c r="Z64" s="126" t="s">
        <v>117</v>
      </c>
      <c r="AA64" s="127">
        <f t="shared" si="114"/>
        <v>1</v>
      </c>
      <c r="AB64" s="126" t="s">
        <v>117</v>
      </c>
      <c r="AC64" s="88">
        <f t="shared" si="115"/>
        <v>1</v>
      </c>
      <c r="AD64" s="93">
        <f t="shared" si="116"/>
        <v>1</v>
      </c>
      <c r="AE64" s="127" t="str">
        <f t="shared" si="117"/>
        <v>Rara vez</v>
      </c>
      <c r="AF64" s="127">
        <f t="shared" si="118"/>
        <v>4</v>
      </c>
      <c r="AG64" s="127" t="str">
        <f t="shared" si="119"/>
        <v>Mayor</v>
      </c>
      <c r="AH64" s="88">
        <f t="shared" si="120"/>
        <v>4</v>
      </c>
      <c r="AI64" s="130" t="str">
        <f t="shared" si="121"/>
        <v>MODERADA</v>
      </c>
      <c r="AJ64" s="191" t="str">
        <f t="shared" si="122"/>
        <v>Reducir el Riesgo.</v>
      </c>
      <c r="AK64" s="85" t="s">
        <v>477</v>
      </c>
      <c r="AL64" s="57" t="s">
        <v>478</v>
      </c>
      <c r="AM64" s="72">
        <v>1</v>
      </c>
      <c r="AN64" s="57" t="s">
        <v>479</v>
      </c>
      <c r="AO64" s="70">
        <v>44197</v>
      </c>
      <c r="AP64" s="94">
        <v>44561</v>
      </c>
      <c r="AQ64" s="95" t="s">
        <v>648</v>
      </c>
      <c r="AR64" s="161">
        <v>44530</v>
      </c>
      <c r="AS64" s="119" t="s">
        <v>690</v>
      </c>
      <c r="AT64" s="55">
        <v>1</v>
      </c>
      <c r="AU64" s="123">
        <f t="shared" si="123"/>
        <v>1</v>
      </c>
      <c r="AV64" s="124" t="str">
        <f t="shared" si="124"/>
        <v>TERMINADA</v>
      </c>
      <c r="AW64" s="494" t="s">
        <v>739</v>
      </c>
      <c r="AX64" s="165" t="s">
        <v>682</v>
      </c>
    </row>
    <row r="65" spans="1:50" s="46" customFormat="1" ht="183.6" x14ac:dyDescent="0.3">
      <c r="A65" s="126" t="s">
        <v>33</v>
      </c>
      <c r="B65" s="126" t="s">
        <v>50</v>
      </c>
      <c r="C65" s="126" t="s">
        <v>460</v>
      </c>
      <c r="D65" s="126" t="s">
        <v>21</v>
      </c>
      <c r="E65" s="126" t="s">
        <v>480</v>
      </c>
      <c r="F65" s="125" t="s">
        <v>481</v>
      </c>
      <c r="G65" s="125" t="s">
        <v>649</v>
      </c>
      <c r="H65" s="142" t="s">
        <v>73</v>
      </c>
      <c r="I65" s="125" t="s">
        <v>482</v>
      </c>
      <c r="J65" s="86" t="s">
        <v>483</v>
      </c>
      <c r="K65" s="142" t="s">
        <v>23</v>
      </c>
      <c r="L65" s="101">
        <f t="shared" si="109"/>
        <v>1</v>
      </c>
      <c r="M65" s="100" t="s">
        <v>47</v>
      </c>
      <c r="N65" s="101">
        <f t="shared" si="110"/>
        <v>5</v>
      </c>
      <c r="O65" s="88">
        <f t="shared" si="111"/>
        <v>5</v>
      </c>
      <c r="P65" s="89" t="str">
        <f t="shared" si="112"/>
        <v>MODERADA</v>
      </c>
      <c r="Q65" s="90" t="s">
        <v>484</v>
      </c>
      <c r="R65" s="101" t="str">
        <f>'[5]Anexo 2 - Controles (Gestión)'!E107</f>
        <v>Fuerte</v>
      </c>
      <c r="S65" s="100" t="s">
        <v>110</v>
      </c>
      <c r="T65" s="101" t="str">
        <f t="shared" si="72"/>
        <v>Fuerte</v>
      </c>
      <c r="U65" s="101">
        <f t="shared" si="73"/>
        <v>100</v>
      </c>
      <c r="V65" s="88" t="str">
        <f t="shared" si="74"/>
        <v>No</v>
      </c>
      <c r="W65" s="92">
        <v>2</v>
      </c>
      <c r="X65" s="127">
        <f t="shared" si="125"/>
        <v>200</v>
      </c>
      <c r="Y65" s="127" t="str">
        <f t="shared" si="113"/>
        <v>Fuerte</v>
      </c>
      <c r="Z65" s="126" t="s">
        <v>117</v>
      </c>
      <c r="AA65" s="127">
        <f t="shared" si="114"/>
        <v>2</v>
      </c>
      <c r="AB65" s="126" t="s">
        <v>117</v>
      </c>
      <c r="AC65" s="88">
        <f t="shared" si="115"/>
        <v>2</v>
      </c>
      <c r="AD65" s="93">
        <f t="shared" si="116"/>
        <v>1</v>
      </c>
      <c r="AE65" s="127" t="str">
        <f t="shared" si="117"/>
        <v>Rara vez</v>
      </c>
      <c r="AF65" s="127">
        <f t="shared" si="118"/>
        <v>3</v>
      </c>
      <c r="AG65" s="127" t="str">
        <f t="shared" si="119"/>
        <v>Moderado</v>
      </c>
      <c r="AH65" s="88">
        <f t="shared" si="120"/>
        <v>3</v>
      </c>
      <c r="AI65" s="130" t="str">
        <f t="shared" si="121"/>
        <v>MODERADA</v>
      </c>
      <c r="AJ65" s="191" t="str">
        <f t="shared" si="122"/>
        <v>Reducir el Riesgo.</v>
      </c>
      <c r="AK65" s="85" t="s">
        <v>650</v>
      </c>
      <c r="AL65" s="100" t="s">
        <v>485</v>
      </c>
      <c r="AM65" s="102">
        <v>2</v>
      </c>
      <c r="AN65" s="100" t="s">
        <v>479</v>
      </c>
      <c r="AO65" s="99">
        <v>44197</v>
      </c>
      <c r="AP65" s="94">
        <v>44561</v>
      </c>
      <c r="AQ65" s="95" t="s">
        <v>486</v>
      </c>
      <c r="AR65" s="161">
        <v>44530</v>
      </c>
      <c r="AS65" s="119" t="s">
        <v>691</v>
      </c>
      <c r="AT65" s="55">
        <v>2</v>
      </c>
      <c r="AU65" s="123">
        <f t="shared" si="123"/>
        <v>1</v>
      </c>
      <c r="AV65" s="124" t="str">
        <f t="shared" si="124"/>
        <v>TERMINADA</v>
      </c>
      <c r="AW65" s="494" t="s">
        <v>740</v>
      </c>
      <c r="AX65" s="165" t="s">
        <v>682</v>
      </c>
    </row>
    <row r="66" spans="1:50" s="46" customFormat="1" ht="102" x14ac:dyDescent="0.3">
      <c r="A66" s="126" t="s">
        <v>33</v>
      </c>
      <c r="B66" s="126" t="s">
        <v>50</v>
      </c>
      <c r="C66" s="126" t="s">
        <v>460</v>
      </c>
      <c r="D66" s="126" t="s">
        <v>21</v>
      </c>
      <c r="E66" s="126" t="s">
        <v>487</v>
      </c>
      <c r="F66" s="125" t="s">
        <v>601</v>
      </c>
      <c r="G66" s="125" t="s">
        <v>473</v>
      </c>
      <c r="H66" s="142" t="s">
        <v>73</v>
      </c>
      <c r="I66" s="125" t="s">
        <v>488</v>
      </c>
      <c r="J66" s="86" t="s">
        <v>475</v>
      </c>
      <c r="K66" s="142" t="s">
        <v>23</v>
      </c>
      <c r="L66" s="101">
        <f t="shared" si="109"/>
        <v>1</v>
      </c>
      <c r="M66" s="100" t="s">
        <v>47</v>
      </c>
      <c r="N66" s="101">
        <f t="shared" si="110"/>
        <v>5</v>
      </c>
      <c r="O66" s="88">
        <f t="shared" si="111"/>
        <v>5</v>
      </c>
      <c r="P66" s="89" t="str">
        <f t="shared" si="112"/>
        <v>MODERADA</v>
      </c>
      <c r="Q66" s="90" t="s">
        <v>489</v>
      </c>
      <c r="R66" s="101">
        <f>'[5]Anexo 2 - Controles (Gestión)'!E124</f>
        <v>100</v>
      </c>
      <c r="S66" s="100" t="s">
        <v>110</v>
      </c>
      <c r="T66" s="101" t="str">
        <f t="shared" si="72"/>
        <v>Moderado</v>
      </c>
      <c r="U66" s="101">
        <f t="shared" si="73"/>
        <v>50</v>
      </c>
      <c r="V66" s="88" t="str">
        <f t="shared" si="74"/>
        <v>Si</v>
      </c>
      <c r="W66" s="92">
        <v>1</v>
      </c>
      <c r="X66" s="127">
        <f t="shared" si="125"/>
        <v>50</v>
      </c>
      <c r="Y66" s="127" t="str">
        <f t="shared" si="113"/>
        <v>Moderado</v>
      </c>
      <c r="Z66" s="126" t="s">
        <v>117</v>
      </c>
      <c r="AA66" s="127">
        <f t="shared" si="114"/>
        <v>1</v>
      </c>
      <c r="AB66" s="126" t="s">
        <v>117</v>
      </c>
      <c r="AC66" s="88">
        <f t="shared" si="115"/>
        <v>1</v>
      </c>
      <c r="AD66" s="93">
        <f t="shared" si="116"/>
        <v>1</v>
      </c>
      <c r="AE66" s="127" t="str">
        <f t="shared" si="117"/>
        <v>Rara vez</v>
      </c>
      <c r="AF66" s="127">
        <f t="shared" si="118"/>
        <v>4</v>
      </c>
      <c r="AG66" s="127" t="str">
        <f t="shared" si="119"/>
        <v>Mayor</v>
      </c>
      <c r="AH66" s="88">
        <f t="shared" si="120"/>
        <v>4</v>
      </c>
      <c r="AI66" s="130" t="str">
        <f t="shared" si="121"/>
        <v>MODERADA</v>
      </c>
      <c r="AJ66" s="191" t="str">
        <f t="shared" si="122"/>
        <v>Reducir el Riesgo.</v>
      </c>
      <c r="AK66" s="85" t="s">
        <v>651</v>
      </c>
      <c r="AL66" s="100" t="s">
        <v>490</v>
      </c>
      <c r="AM66" s="98">
        <v>1</v>
      </c>
      <c r="AN66" s="100" t="s">
        <v>491</v>
      </c>
      <c r="AO66" s="99">
        <v>44197</v>
      </c>
      <c r="AP66" s="94">
        <v>44561</v>
      </c>
      <c r="AQ66" s="95" t="s">
        <v>492</v>
      </c>
      <c r="AR66" s="161">
        <v>44530</v>
      </c>
      <c r="AS66" s="119" t="s">
        <v>741</v>
      </c>
      <c r="AT66" s="55">
        <v>1</v>
      </c>
      <c r="AU66" s="123">
        <f t="shared" si="123"/>
        <v>1</v>
      </c>
      <c r="AV66" s="124" t="str">
        <f t="shared" si="124"/>
        <v>TERMINADA</v>
      </c>
      <c r="AW66" s="494" t="s">
        <v>742</v>
      </c>
      <c r="AX66" s="165" t="s">
        <v>682</v>
      </c>
    </row>
    <row r="67" spans="1:50" s="46" customFormat="1" ht="86.4" customHeight="1" x14ac:dyDescent="0.3">
      <c r="A67" s="126" t="s">
        <v>33</v>
      </c>
      <c r="B67" s="126" t="s">
        <v>50</v>
      </c>
      <c r="C67" s="126" t="s">
        <v>460</v>
      </c>
      <c r="D67" s="126" t="s">
        <v>21</v>
      </c>
      <c r="E67" s="126" t="s">
        <v>493</v>
      </c>
      <c r="F67" s="125" t="s">
        <v>494</v>
      </c>
      <c r="G67" s="125" t="s">
        <v>473</v>
      </c>
      <c r="H67" s="142" t="s">
        <v>73</v>
      </c>
      <c r="I67" s="125" t="s">
        <v>495</v>
      </c>
      <c r="J67" s="86" t="s">
        <v>496</v>
      </c>
      <c r="K67" s="142" t="s">
        <v>23</v>
      </c>
      <c r="L67" s="101">
        <f t="shared" si="109"/>
        <v>1</v>
      </c>
      <c r="M67" s="100" t="s">
        <v>47</v>
      </c>
      <c r="N67" s="101">
        <f t="shared" si="110"/>
        <v>5</v>
      </c>
      <c r="O67" s="88">
        <f t="shared" si="111"/>
        <v>5</v>
      </c>
      <c r="P67" s="89" t="str">
        <f t="shared" si="112"/>
        <v>MODERADA</v>
      </c>
      <c r="Q67" s="90" t="s">
        <v>497</v>
      </c>
      <c r="R67" s="101">
        <f>'[5]Anexo 2 - Controles (Gestión)'!E142</f>
        <v>100</v>
      </c>
      <c r="S67" s="100" t="s">
        <v>110</v>
      </c>
      <c r="T67" s="101" t="str">
        <f t="shared" si="72"/>
        <v>Moderado</v>
      </c>
      <c r="U67" s="101">
        <f t="shared" si="73"/>
        <v>50</v>
      </c>
      <c r="V67" s="88" t="str">
        <f t="shared" si="74"/>
        <v>Si</v>
      </c>
      <c r="W67" s="92">
        <v>1</v>
      </c>
      <c r="X67" s="127">
        <f t="shared" si="125"/>
        <v>50</v>
      </c>
      <c r="Y67" s="127" t="str">
        <f t="shared" si="113"/>
        <v>Moderado</v>
      </c>
      <c r="Z67" s="126" t="s">
        <v>117</v>
      </c>
      <c r="AA67" s="127">
        <f t="shared" si="114"/>
        <v>1</v>
      </c>
      <c r="AB67" s="126" t="s">
        <v>117</v>
      </c>
      <c r="AC67" s="88">
        <f t="shared" si="115"/>
        <v>1</v>
      </c>
      <c r="AD67" s="93">
        <f t="shared" si="116"/>
        <v>1</v>
      </c>
      <c r="AE67" s="127" t="str">
        <f t="shared" si="117"/>
        <v>Rara vez</v>
      </c>
      <c r="AF67" s="127">
        <f t="shared" si="118"/>
        <v>4</v>
      </c>
      <c r="AG67" s="127" t="str">
        <f t="shared" si="119"/>
        <v>Mayor</v>
      </c>
      <c r="AH67" s="88">
        <f t="shared" si="120"/>
        <v>4</v>
      </c>
      <c r="AI67" s="130" t="str">
        <f t="shared" si="121"/>
        <v>MODERADA</v>
      </c>
      <c r="AJ67" s="191" t="str">
        <f t="shared" si="122"/>
        <v>Reducir el Riesgo.</v>
      </c>
      <c r="AK67" s="85" t="s">
        <v>498</v>
      </c>
      <c r="AL67" s="100" t="s">
        <v>499</v>
      </c>
      <c r="AM67" s="102">
        <v>1</v>
      </c>
      <c r="AN67" s="100" t="s">
        <v>500</v>
      </c>
      <c r="AO67" s="99">
        <v>44197</v>
      </c>
      <c r="AP67" s="94">
        <v>44561</v>
      </c>
      <c r="AQ67" s="95" t="s">
        <v>501</v>
      </c>
      <c r="AR67" s="161">
        <v>44530</v>
      </c>
      <c r="AS67" s="119" t="s">
        <v>690</v>
      </c>
      <c r="AT67" s="55">
        <v>1</v>
      </c>
      <c r="AU67" s="123">
        <f t="shared" si="123"/>
        <v>1</v>
      </c>
      <c r="AV67" s="124" t="str">
        <f t="shared" si="124"/>
        <v>TERMINADA</v>
      </c>
      <c r="AW67" s="494" t="s">
        <v>743</v>
      </c>
      <c r="AX67" s="165" t="s">
        <v>682</v>
      </c>
    </row>
    <row r="68" spans="1:50" s="46" customFormat="1" ht="102" x14ac:dyDescent="0.3">
      <c r="A68" s="223" t="s">
        <v>33</v>
      </c>
      <c r="B68" s="223" t="s">
        <v>50</v>
      </c>
      <c r="C68" s="223" t="s">
        <v>460</v>
      </c>
      <c r="D68" s="223" t="s">
        <v>21</v>
      </c>
      <c r="E68" s="223" t="s">
        <v>502</v>
      </c>
      <c r="F68" s="309" t="s">
        <v>503</v>
      </c>
      <c r="G68" s="309" t="s">
        <v>504</v>
      </c>
      <c r="H68" s="314" t="s">
        <v>73</v>
      </c>
      <c r="I68" s="228" t="s">
        <v>505</v>
      </c>
      <c r="J68" s="317" t="s">
        <v>506</v>
      </c>
      <c r="K68" s="298" t="s">
        <v>23</v>
      </c>
      <c r="L68" s="300">
        <f t="shared" si="109"/>
        <v>1</v>
      </c>
      <c r="M68" s="221" t="s">
        <v>47</v>
      </c>
      <c r="N68" s="300">
        <f t="shared" si="110"/>
        <v>5</v>
      </c>
      <c r="O68" s="306">
        <f t="shared" si="111"/>
        <v>5</v>
      </c>
      <c r="P68" s="320" t="str">
        <f t="shared" si="112"/>
        <v>MODERADA</v>
      </c>
      <c r="Q68" s="90" t="s">
        <v>507</v>
      </c>
      <c r="R68" s="101" t="str">
        <f>'[5]Anexo 2 - Controles (Gestión)'!E160</f>
        <v>Fuerte</v>
      </c>
      <c r="S68" s="100" t="s">
        <v>110</v>
      </c>
      <c r="T68" s="101" t="str">
        <f t="shared" si="72"/>
        <v>Fuerte</v>
      </c>
      <c r="U68" s="101">
        <f t="shared" si="73"/>
        <v>100</v>
      </c>
      <c r="V68" s="88" t="str">
        <f t="shared" si="74"/>
        <v>No</v>
      </c>
      <c r="W68" s="92">
        <v>0.5</v>
      </c>
      <c r="X68" s="300">
        <f>(W68*U68)+(U69*W69)</f>
        <v>100</v>
      </c>
      <c r="Y68" s="300" t="str">
        <f t="shared" si="113"/>
        <v>Fuerte</v>
      </c>
      <c r="Z68" s="221" t="s">
        <v>117</v>
      </c>
      <c r="AA68" s="300">
        <f t="shared" si="114"/>
        <v>2</v>
      </c>
      <c r="AB68" s="221" t="s">
        <v>117</v>
      </c>
      <c r="AC68" s="302">
        <f t="shared" si="115"/>
        <v>2</v>
      </c>
      <c r="AD68" s="304">
        <f t="shared" si="116"/>
        <v>1</v>
      </c>
      <c r="AE68" s="300" t="str">
        <f t="shared" si="117"/>
        <v>Rara vez</v>
      </c>
      <c r="AF68" s="300">
        <f t="shared" si="118"/>
        <v>3</v>
      </c>
      <c r="AG68" s="300" t="str">
        <f t="shared" si="119"/>
        <v>Moderado</v>
      </c>
      <c r="AH68" s="306">
        <f t="shared" si="120"/>
        <v>3</v>
      </c>
      <c r="AI68" s="308" t="str">
        <f t="shared" si="121"/>
        <v>MODERADA</v>
      </c>
      <c r="AJ68" s="296" t="str">
        <f t="shared" si="122"/>
        <v>Reducir el Riesgo.</v>
      </c>
      <c r="AK68" s="298" t="s">
        <v>508</v>
      </c>
      <c r="AL68" s="221" t="s">
        <v>509</v>
      </c>
      <c r="AM68" s="221">
        <v>1</v>
      </c>
      <c r="AN68" s="221" t="s">
        <v>479</v>
      </c>
      <c r="AO68" s="294">
        <v>44197</v>
      </c>
      <c r="AP68" s="294">
        <v>44561</v>
      </c>
      <c r="AQ68" s="290" t="s">
        <v>510</v>
      </c>
      <c r="AR68" s="226">
        <v>44530</v>
      </c>
      <c r="AS68" s="292" t="s">
        <v>744</v>
      </c>
      <c r="AT68" s="263">
        <v>1</v>
      </c>
      <c r="AU68" s="232">
        <f t="shared" si="123"/>
        <v>1</v>
      </c>
      <c r="AV68" s="234" t="str">
        <f t="shared" si="124"/>
        <v>TERMINADA</v>
      </c>
      <c r="AW68" s="507" t="s">
        <v>745</v>
      </c>
      <c r="AX68" s="241" t="s">
        <v>682</v>
      </c>
    </row>
    <row r="69" spans="1:50" s="46" customFormat="1" ht="51" x14ac:dyDescent="0.3">
      <c r="A69" s="223"/>
      <c r="B69" s="312"/>
      <c r="C69" s="312"/>
      <c r="D69" s="312"/>
      <c r="E69" s="312"/>
      <c r="F69" s="313"/>
      <c r="G69" s="313"/>
      <c r="H69" s="315"/>
      <c r="I69" s="316"/>
      <c r="J69" s="318"/>
      <c r="K69" s="319"/>
      <c r="L69" s="301"/>
      <c r="M69" s="301"/>
      <c r="N69" s="301"/>
      <c r="O69" s="307"/>
      <c r="P69" s="321"/>
      <c r="Q69" s="90" t="s">
        <v>511</v>
      </c>
      <c r="R69" s="64" t="s">
        <v>110</v>
      </c>
      <c r="S69" s="57" t="s">
        <v>110</v>
      </c>
      <c r="T69" s="64" t="str">
        <f t="shared" si="72"/>
        <v>Fuerte</v>
      </c>
      <c r="U69" s="64">
        <f t="shared" si="73"/>
        <v>100</v>
      </c>
      <c r="V69" s="88" t="str">
        <f t="shared" si="74"/>
        <v>No</v>
      </c>
      <c r="W69" s="92">
        <v>0.5</v>
      </c>
      <c r="X69" s="301"/>
      <c r="Y69" s="301"/>
      <c r="Z69" s="217"/>
      <c r="AA69" s="301"/>
      <c r="AB69" s="217"/>
      <c r="AC69" s="303"/>
      <c r="AD69" s="305"/>
      <c r="AE69" s="301"/>
      <c r="AF69" s="301"/>
      <c r="AG69" s="301"/>
      <c r="AH69" s="307"/>
      <c r="AI69" s="308"/>
      <c r="AJ69" s="297"/>
      <c r="AK69" s="299"/>
      <c r="AL69" s="217"/>
      <c r="AM69" s="217"/>
      <c r="AN69" s="217"/>
      <c r="AO69" s="295"/>
      <c r="AP69" s="295"/>
      <c r="AQ69" s="291"/>
      <c r="AR69" s="227"/>
      <c r="AS69" s="293"/>
      <c r="AT69" s="264"/>
      <c r="AU69" s="233"/>
      <c r="AV69" s="235"/>
      <c r="AW69" s="500"/>
      <c r="AX69" s="242"/>
    </row>
    <row r="70" spans="1:50" s="46" customFormat="1" ht="246.75" customHeight="1" x14ac:dyDescent="0.3">
      <c r="A70" s="126" t="s">
        <v>33</v>
      </c>
      <c r="B70" s="126" t="s">
        <v>50</v>
      </c>
      <c r="C70" s="126" t="s">
        <v>460</v>
      </c>
      <c r="D70" s="126" t="s">
        <v>21</v>
      </c>
      <c r="E70" s="126" t="s">
        <v>512</v>
      </c>
      <c r="F70" s="125" t="s">
        <v>513</v>
      </c>
      <c r="G70" s="125" t="s">
        <v>514</v>
      </c>
      <c r="H70" s="142" t="s">
        <v>73</v>
      </c>
      <c r="I70" s="134" t="s">
        <v>602</v>
      </c>
      <c r="J70" s="86" t="s">
        <v>515</v>
      </c>
      <c r="K70" s="142" t="s">
        <v>36</v>
      </c>
      <c r="L70" s="101">
        <f t="shared" si="109"/>
        <v>3</v>
      </c>
      <c r="M70" s="100" t="s">
        <v>47</v>
      </c>
      <c r="N70" s="101">
        <f t="shared" si="110"/>
        <v>5</v>
      </c>
      <c r="O70" s="88">
        <f t="shared" si="111"/>
        <v>15</v>
      </c>
      <c r="P70" s="89" t="str">
        <f t="shared" si="112"/>
        <v>EXTREMA</v>
      </c>
      <c r="Q70" s="90" t="s">
        <v>516</v>
      </c>
      <c r="R70" s="101" t="str">
        <f>'[5]Anexo 2 - Controles (Gestión)'!E178</f>
        <v>Fuerte</v>
      </c>
      <c r="S70" s="100" t="s">
        <v>110</v>
      </c>
      <c r="T70" s="101" t="str">
        <f t="shared" si="72"/>
        <v>Fuerte</v>
      </c>
      <c r="U70" s="101">
        <f t="shared" si="73"/>
        <v>100</v>
      </c>
      <c r="V70" s="88" t="str">
        <f t="shared" si="74"/>
        <v>No</v>
      </c>
      <c r="W70" s="92">
        <v>1</v>
      </c>
      <c r="X70" s="127">
        <f t="shared" si="125"/>
        <v>100</v>
      </c>
      <c r="Y70" s="127" t="str">
        <f t="shared" si="113"/>
        <v>Fuerte</v>
      </c>
      <c r="Z70" s="126" t="s">
        <v>117</v>
      </c>
      <c r="AA70" s="127">
        <f t="shared" si="114"/>
        <v>2</v>
      </c>
      <c r="AB70" s="126" t="s">
        <v>117</v>
      </c>
      <c r="AC70" s="88">
        <f t="shared" si="115"/>
        <v>2</v>
      </c>
      <c r="AD70" s="93">
        <f t="shared" si="116"/>
        <v>1</v>
      </c>
      <c r="AE70" s="127" t="str">
        <f t="shared" si="117"/>
        <v>Rara vez</v>
      </c>
      <c r="AF70" s="127">
        <f t="shared" si="118"/>
        <v>3</v>
      </c>
      <c r="AG70" s="127" t="str">
        <f t="shared" si="119"/>
        <v>Moderado</v>
      </c>
      <c r="AH70" s="88">
        <f t="shared" si="120"/>
        <v>3</v>
      </c>
      <c r="AI70" s="131" t="str">
        <f t="shared" si="121"/>
        <v>MODERADA</v>
      </c>
      <c r="AJ70" s="96" t="str">
        <f t="shared" si="122"/>
        <v>Reducir el Riesgo.</v>
      </c>
      <c r="AK70" s="85" t="s">
        <v>517</v>
      </c>
      <c r="AL70" s="100" t="s">
        <v>518</v>
      </c>
      <c r="AM70" s="100">
        <v>2</v>
      </c>
      <c r="AN70" s="100" t="s">
        <v>479</v>
      </c>
      <c r="AO70" s="99">
        <v>44197</v>
      </c>
      <c r="AP70" s="94">
        <v>44561</v>
      </c>
      <c r="AQ70" s="97" t="s">
        <v>519</v>
      </c>
      <c r="AR70" s="166">
        <v>44530</v>
      </c>
      <c r="AS70" s="110" t="s">
        <v>692</v>
      </c>
      <c r="AT70" s="55">
        <v>2</v>
      </c>
      <c r="AU70" s="120">
        <f t="shared" si="123"/>
        <v>1</v>
      </c>
      <c r="AV70" s="121" t="str">
        <f t="shared" si="124"/>
        <v>TERMINADA</v>
      </c>
      <c r="AW70" s="493" t="s">
        <v>746</v>
      </c>
      <c r="AX70" s="165" t="s">
        <v>682</v>
      </c>
    </row>
    <row r="71" spans="1:50" s="46" customFormat="1" ht="102" x14ac:dyDescent="0.3">
      <c r="A71" s="126" t="s">
        <v>33</v>
      </c>
      <c r="B71" s="126" t="s">
        <v>50</v>
      </c>
      <c r="C71" s="126" t="s">
        <v>460</v>
      </c>
      <c r="D71" s="126" t="s">
        <v>21</v>
      </c>
      <c r="E71" s="126" t="s">
        <v>520</v>
      </c>
      <c r="F71" s="125" t="s">
        <v>521</v>
      </c>
      <c r="G71" s="125" t="s">
        <v>522</v>
      </c>
      <c r="H71" s="142" t="s">
        <v>73</v>
      </c>
      <c r="I71" s="125" t="s">
        <v>523</v>
      </c>
      <c r="J71" s="86" t="s">
        <v>524</v>
      </c>
      <c r="K71" s="142" t="s">
        <v>30</v>
      </c>
      <c r="L71" s="101">
        <f t="shared" si="109"/>
        <v>2</v>
      </c>
      <c r="M71" s="100" t="s">
        <v>47</v>
      </c>
      <c r="N71" s="101">
        <f t="shared" si="110"/>
        <v>5</v>
      </c>
      <c r="O71" s="88">
        <f t="shared" si="111"/>
        <v>10</v>
      </c>
      <c r="P71" s="89" t="str">
        <f t="shared" si="112"/>
        <v>ALTA</v>
      </c>
      <c r="Q71" s="90" t="s">
        <v>525</v>
      </c>
      <c r="R71" s="101" t="str">
        <f>'[5]Anexo 2 - Controles (Gestión)'!E196</f>
        <v>Fuerte</v>
      </c>
      <c r="S71" s="100" t="s">
        <v>110</v>
      </c>
      <c r="T71" s="101" t="str">
        <f t="shared" si="72"/>
        <v>Fuerte</v>
      </c>
      <c r="U71" s="101">
        <f t="shared" si="73"/>
        <v>100</v>
      </c>
      <c r="V71" s="88" t="str">
        <f t="shared" si="74"/>
        <v>No</v>
      </c>
      <c r="W71" s="92">
        <v>1</v>
      </c>
      <c r="X71" s="127">
        <f t="shared" si="125"/>
        <v>100</v>
      </c>
      <c r="Y71" s="127" t="str">
        <f t="shared" si="113"/>
        <v>Fuerte</v>
      </c>
      <c r="Z71" s="126" t="s">
        <v>117</v>
      </c>
      <c r="AA71" s="127">
        <f t="shared" si="114"/>
        <v>2</v>
      </c>
      <c r="AB71" s="126" t="s">
        <v>117</v>
      </c>
      <c r="AC71" s="88">
        <f t="shared" si="115"/>
        <v>2</v>
      </c>
      <c r="AD71" s="93">
        <f t="shared" si="116"/>
        <v>1</v>
      </c>
      <c r="AE71" s="127" t="str">
        <f t="shared" si="117"/>
        <v>Rara vez</v>
      </c>
      <c r="AF71" s="127">
        <f t="shared" si="118"/>
        <v>3</v>
      </c>
      <c r="AG71" s="127" t="str">
        <f t="shared" si="119"/>
        <v>Moderado</v>
      </c>
      <c r="AH71" s="88">
        <f t="shared" si="120"/>
        <v>3</v>
      </c>
      <c r="AI71" s="130" t="str">
        <f t="shared" si="121"/>
        <v>MODERADA</v>
      </c>
      <c r="AJ71" s="191" t="str">
        <f t="shared" si="122"/>
        <v>Reducir el Riesgo.</v>
      </c>
      <c r="AK71" s="85" t="s">
        <v>652</v>
      </c>
      <c r="AL71" s="100" t="s">
        <v>653</v>
      </c>
      <c r="AM71" s="100">
        <v>1</v>
      </c>
      <c r="AN71" s="100" t="s">
        <v>654</v>
      </c>
      <c r="AO71" s="99">
        <v>44197</v>
      </c>
      <c r="AP71" s="94">
        <v>44561</v>
      </c>
      <c r="AQ71" s="97" t="s">
        <v>526</v>
      </c>
      <c r="AR71" s="161">
        <v>44530</v>
      </c>
      <c r="AS71" s="119" t="s">
        <v>747</v>
      </c>
      <c r="AT71" s="55">
        <v>1</v>
      </c>
      <c r="AU71" s="123">
        <f t="shared" si="123"/>
        <v>1</v>
      </c>
      <c r="AV71" s="124" t="str">
        <f t="shared" si="124"/>
        <v>TERMINADA</v>
      </c>
      <c r="AW71" s="508" t="s">
        <v>748</v>
      </c>
      <c r="AX71" s="165" t="s">
        <v>682</v>
      </c>
    </row>
    <row r="72" spans="1:50" s="46" customFormat="1" ht="214.2" x14ac:dyDescent="0.3">
      <c r="A72" s="126" t="s">
        <v>33</v>
      </c>
      <c r="B72" s="126" t="s">
        <v>50</v>
      </c>
      <c r="C72" s="126" t="s">
        <v>460</v>
      </c>
      <c r="D72" s="126" t="s">
        <v>21</v>
      </c>
      <c r="E72" s="126" t="s">
        <v>527</v>
      </c>
      <c r="F72" s="125" t="s">
        <v>528</v>
      </c>
      <c r="G72" s="125" t="s">
        <v>529</v>
      </c>
      <c r="H72" s="142" t="s">
        <v>73</v>
      </c>
      <c r="I72" s="125" t="s">
        <v>530</v>
      </c>
      <c r="J72" s="86" t="s">
        <v>531</v>
      </c>
      <c r="K72" s="142" t="s">
        <v>36</v>
      </c>
      <c r="L72" s="101">
        <f t="shared" si="109"/>
        <v>3</v>
      </c>
      <c r="M72" s="100" t="s">
        <v>47</v>
      </c>
      <c r="N72" s="101">
        <f t="shared" si="110"/>
        <v>5</v>
      </c>
      <c r="O72" s="88">
        <f t="shared" si="111"/>
        <v>15</v>
      </c>
      <c r="P72" s="89" t="str">
        <f t="shared" si="112"/>
        <v>EXTREMA</v>
      </c>
      <c r="Q72" s="90" t="s">
        <v>655</v>
      </c>
      <c r="R72" s="101">
        <f>'[5]Anexo 2 - Controles (Gestión)'!E213</f>
        <v>100</v>
      </c>
      <c r="S72" s="100" t="s">
        <v>110</v>
      </c>
      <c r="T72" s="101" t="str">
        <f t="shared" si="72"/>
        <v>Moderado</v>
      </c>
      <c r="U72" s="101">
        <f t="shared" si="73"/>
        <v>50</v>
      </c>
      <c r="V72" s="88" t="str">
        <f t="shared" si="74"/>
        <v>Si</v>
      </c>
      <c r="W72" s="92">
        <v>1</v>
      </c>
      <c r="X72" s="127">
        <f t="shared" si="125"/>
        <v>50</v>
      </c>
      <c r="Y72" s="127" t="str">
        <f t="shared" si="113"/>
        <v>Moderado</v>
      </c>
      <c r="Z72" s="126" t="s">
        <v>117</v>
      </c>
      <c r="AA72" s="127">
        <f t="shared" si="114"/>
        <v>1</v>
      </c>
      <c r="AB72" s="126" t="s">
        <v>117</v>
      </c>
      <c r="AC72" s="88">
        <f t="shared" si="115"/>
        <v>1</v>
      </c>
      <c r="AD72" s="93">
        <f t="shared" si="116"/>
        <v>2</v>
      </c>
      <c r="AE72" s="127" t="str">
        <f t="shared" si="117"/>
        <v>Improbable</v>
      </c>
      <c r="AF72" s="127">
        <f t="shared" si="118"/>
        <v>4</v>
      </c>
      <c r="AG72" s="127" t="str">
        <f t="shared" si="119"/>
        <v>Mayor</v>
      </c>
      <c r="AH72" s="88">
        <f t="shared" si="120"/>
        <v>8</v>
      </c>
      <c r="AI72" s="131" t="str">
        <f t="shared" si="121"/>
        <v>ALTA</v>
      </c>
      <c r="AJ72" s="96" t="str">
        <f t="shared" si="122"/>
        <v>Reducir el Riesgo, Evitar, Compartir o Transferir.</v>
      </c>
      <c r="AK72" s="85" t="s">
        <v>532</v>
      </c>
      <c r="AL72" s="100" t="s">
        <v>533</v>
      </c>
      <c r="AM72" s="100">
        <v>1</v>
      </c>
      <c r="AN72" s="100" t="s">
        <v>534</v>
      </c>
      <c r="AO72" s="99">
        <v>44197</v>
      </c>
      <c r="AP72" s="94">
        <v>44561</v>
      </c>
      <c r="AQ72" s="97" t="s">
        <v>535</v>
      </c>
      <c r="AR72" s="161">
        <v>44530</v>
      </c>
      <c r="AS72" s="115" t="s">
        <v>749</v>
      </c>
      <c r="AT72" s="55">
        <v>0.5</v>
      </c>
      <c r="AU72" s="123">
        <f t="shared" si="123"/>
        <v>0.5</v>
      </c>
      <c r="AV72" s="124" t="str">
        <f t="shared" si="124"/>
        <v>EN PROCESO</v>
      </c>
      <c r="AW72" s="494" t="s">
        <v>750</v>
      </c>
      <c r="AX72" s="165" t="s">
        <v>682</v>
      </c>
    </row>
    <row r="73" spans="1:50" s="46" customFormat="1" ht="214.2" x14ac:dyDescent="0.3">
      <c r="A73" s="126" t="s">
        <v>33</v>
      </c>
      <c r="B73" s="126" t="s">
        <v>50</v>
      </c>
      <c r="C73" s="126" t="s">
        <v>460</v>
      </c>
      <c r="D73" s="126" t="s">
        <v>21</v>
      </c>
      <c r="E73" s="126" t="s">
        <v>536</v>
      </c>
      <c r="F73" s="125" t="s">
        <v>537</v>
      </c>
      <c r="G73" s="125" t="s">
        <v>538</v>
      </c>
      <c r="H73" s="142" t="s">
        <v>73</v>
      </c>
      <c r="I73" s="134" t="s">
        <v>539</v>
      </c>
      <c r="J73" s="86" t="s">
        <v>540</v>
      </c>
      <c r="K73" s="142" t="s">
        <v>36</v>
      </c>
      <c r="L73" s="101">
        <f t="shared" si="109"/>
        <v>3</v>
      </c>
      <c r="M73" s="100" t="s">
        <v>42</v>
      </c>
      <c r="N73" s="101">
        <f t="shared" si="110"/>
        <v>4</v>
      </c>
      <c r="O73" s="88">
        <f t="shared" si="111"/>
        <v>12</v>
      </c>
      <c r="P73" s="89" t="str">
        <f t="shared" si="112"/>
        <v>ALTA</v>
      </c>
      <c r="Q73" s="90" t="s">
        <v>656</v>
      </c>
      <c r="R73" s="101">
        <f>'[5]Anexo 2 - Controles (Gestión)'!E231</f>
        <v>100</v>
      </c>
      <c r="S73" s="100" t="s">
        <v>110</v>
      </c>
      <c r="T73" s="101" t="str">
        <f t="shared" si="72"/>
        <v>Moderado</v>
      </c>
      <c r="U73" s="101">
        <f t="shared" si="73"/>
        <v>50</v>
      </c>
      <c r="V73" s="88" t="str">
        <f t="shared" si="74"/>
        <v>Si</v>
      </c>
      <c r="W73" s="92">
        <v>1</v>
      </c>
      <c r="X73" s="127">
        <f t="shared" si="125"/>
        <v>50</v>
      </c>
      <c r="Y73" s="127" t="str">
        <f t="shared" si="113"/>
        <v>Moderado</v>
      </c>
      <c r="Z73" s="126" t="s">
        <v>117</v>
      </c>
      <c r="AA73" s="127">
        <f t="shared" si="114"/>
        <v>1</v>
      </c>
      <c r="AB73" s="126" t="s">
        <v>117</v>
      </c>
      <c r="AC73" s="88">
        <f t="shared" si="115"/>
        <v>1</v>
      </c>
      <c r="AD73" s="93">
        <f t="shared" si="116"/>
        <v>2</v>
      </c>
      <c r="AE73" s="127" t="str">
        <f t="shared" si="117"/>
        <v>Improbable</v>
      </c>
      <c r="AF73" s="127">
        <f t="shared" si="118"/>
        <v>3</v>
      </c>
      <c r="AG73" s="127" t="str">
        <f t="shared" si="119"/>
        <v>Moderado</v>
      </c>
      <c r="AH73" s="88">
        <f t="shared" si="120"/>
        <v>6</v>
      </c>
      <c r="AI73" s="130" t="str">
        <f t="shared" si="121"/>
        <v>MODERADA</v>
      </c>
      <c r="AJ73" s="191" t="str">
        <f t="shared" si="122"/>
        <v>Reducir el Riesgo.</v>
      </c>
      <c r="AK73" s="85" t="s">
        <v>541</v>
      </c>
      <c r="AL73" s="100" t="s">
        <v>533</v>
      </c>
      <c r="AM73" s="100">
        <v>1</v>
      </c>
      <c r="AN73" s="100" t="s">
        <v>534</v>
      </c>
      <c r="AO73" s="99">
        <v>44197</v>
      </c>
      <c r="AP73" s="94">
        <v>44561</v>
      </c>
      <c r="AQ73" s="97" t="s">
        <v>535</v>
      </c>
      <c r="AR73" s="161">
        <v>44530</v>
      </c>
      <c r="AS73" s="115" t="s">
        <v>749</v>
      </c>
      <c r="AT73" s="55">
        <v>0.5</v>
      </c>
      <c r="AU73" s="123">
        <f t="shared" si="123"/>
        <v>0.5</v>
      </c>
      <c r="AV73" s="124" t="str">
        <f t="shared" si="124"/>
        <v>EN PROCESO</v>
      </c>
      <c r="AW73" s="494" t="s">
        <v>751</v>
      </c>
      <c r="AX73" s="165" t="s">
        <v>682</v>
      </c>
    </row>
    <row r="74" spans="1:50" s="46" customFormat="1" ht="214.2" x14ac:dyDescent="0.3">
      <c r="A74" s="126" t="s">
        <v>33</v>
      </c>
      <c r="B74" s="126" t="s">
        <v>50</v>
      </c>
      <c r="C74" s="126" t="s">
        <v>460</v>
      </c>
      <c r="D74" s="126" t="s">
        <v>21</v>
      </c>
      <c r="E74" s="126" t="s">
        <v>542</v>
      </c>
      <c r="F74" s="125" t="s">
        <v>543</v>
      </c>
      <c r="G74" s="125" t="s">
        <v>544</v>
      </c>
      <c r="H74" s="142" t="s">
        <v>73</v>
      </c>
      <c r="I74" s="125" t="s">
        <v>545</v>
      </c>
      <c r="J74" s="86" t="s">
        <v>546</v>
      </c>
      <c r="K74" s="142" t="s">
        <v>23</v>
      </c>
      <c r="L74" s="101">
        <f t="shared" si="109"/>
        <v>1</v>
      </c>
      <c r="M74" s="100" t="s">
        <v>47</v>
      </c>
      <c r="N74" s="101">
        <f t="shared" si="110"/>
        <v>5</v>
      </c>
      <c r="O74" s="88">
        <f t="shared" si="111"/>
        <v>5</v>
      </c>
      <c r="P74" s="89" t="str">
        <f t="shared" si="112"/>
        <v>MODERADA</v>
      </c>
      <c r="Q74" s="90" t="s">
        <v>547</v>
      </c>
      <c r="R74" s="101" t="str">
        <f>'[5]Anexo 2 - Controles (Gestión)'!E249</f>
        <v>Fuerte</v>
      </c>
      <c r="S74" s="100" t="s">
        <v>110</v>
      </c>
      <c r="T74" s="101" t="str">
        <f t="shared" si="72"/>
        <v>Fuerte</v>
      </c>
      <c r="U74" s="101">
        <f t="shared" si="73"/>
        <v>100</v>
      </c>
      <c r="V74" s="88" t="str">
        <f t="shared" si="74"/>
        <v>No</v>
      </c>
      <c r="W74" s="92">
        <v>1</v>
      </c>
      <c r="X74" s="127">
        <f t="shared" si="125"/>
        <v>100</v>
      </c>
      <c r="Y74" s="127" t="str">
        <f t="shared" si="113"/>
        <v>Fuerte</v>
      </c>
      <c r="Z74" s="126" t="s">
        <v>117</v>
      </c>
      <c r="AA74" s="127">
        <f t="shared" si="114"/>
        <v>2</v>
      </c>
      <c r="AB74" s="126" t="s">
        <v>117</v>
      </c>
      <c r="AC74" s="88">
        <f t="shared" si="115"/>
        <v>2</v>
      </c>
      <c r="AD74" s="93">
        <f t="shared" si="116"/>
        <v>1</v>
      </c>
      <c r="AE74" s="127" t="str">
        <f t="shared" si="117"/>
        <v>Rara vez</v>
      </c>
      <c r="AF74" s="127">
        <f t="shared" si="118"/>
        <v>3</v>
      </c>
      <c r="AG74" s="127" t="str">
        <f t="shared" si="119"/>
        <v>Moderado</v>
      </c>
      <c r="AH74" s="88">
        <f t="shared" si="120"/>
        <v>3</v>
      </c>
      <c r="AI74" s="130" t="str">
        <f t="shared" si="121"/>
        <v>MODERADA</v>
      </c>
      <c r="AJ74" s="191" t="str">
        <f t="shared" si="122"/>
        <v>Reducir el Riesgo.</v>
      </c>
      <c r="AK74" s="85" t="s">
        <v>541</v>
      </c>
      <c r="AL74" s="100" t="s">
        <v>533</v>
      </c>
      <c r="AM74" s="100">
        <v>1</v>
      </c>
      <c r="AN74" s="100" t="s">
        <v>534</v>
      </c>
      <c r="AO74" s="99">
        <v>44197</v>
      </c>
      <c r="AP74" s="94">
        <v>44561</v>
      </c>
      <c r="AQ74" s="97" t="s">
        <v>535</v>
      </c>
      <c r="AR74" s="161">
        <v>44530</v>
      </c>
      <c r="AS74" s="115" t="s">
        <v>749</v>
      </c>
      <c r="AT74" s="55">
        <v>0.5</v>
      </c>
      <c r="AU74" s="123">
        <f t="shared" si="123"/>
        <v>0.5</v>
      </c>
      <c r="AV74" s="124" t="str">
        <f t="shared" si="124"/>
        <v>EN PROCESO</v>
      </c>
      <c r="AW74" s="494" t="s">
        <v>750</v>
      </c>
      <c r="AX74" s="165" t="s">
        <v>682</v>
      </c>
    </row>
    <row r="75" spans="1:50" s="46" customFormat="1" ht="214.2" x14ac:dyDescent="0.3">
      <c r="A75" s="126" t="s">
        <v>33</v>
      </c>
      <c r="B75" s="126" t="s">
        <v>50</v>
      </c>
      <c r="C75" s="126" t="s">
        <v>460</v>
      </c>
      <c r="D75" s="126" t="s">
        <v>21</v>
      </c>
      <c r="E75" s="126" t="s">
        <v>548</v>
      </c>
      <c r="F75" s="125" t="s">
        <v>549</v>
      </c>
      <c r="G75" s="125" t="s">
        <v>550</v>
      </c>
      <c r="H75" s="142" t="s">
        <v>73</v>
      </c>
      <c r="I75" s="125" t="s">
        <v>551</v>
      </c>
      <c r="J75" s="86" t="s">
        <v>592</v>
      </c>
      <c r="K75" s="142" t="s">
        <v>23</v>
      </c>
      <c r="L75" s="101">
        <f t="shared" si="109"/>
        <v>1</v>
      </c>
      <c r="M75" s="100" t="s">
        <v>47</v>
      </c>
      <c r="N75" s="101">
        <f t="shared" si="110"/>
        <v>5</v>
      </c>
      <c r="O75" s="88">
        <f t="shared" si="111"/>
        <v>5</v>
      </c>
      <c r="P75" s="89" t="str">
        <f t="shared" si="112"/>
        <v>MODERADA</v>
      </c>
      <c r="Q75" s="90" t="s">
        <v>552</v>
      </c>
      <c r="R75" s="101" t="str">
        <f>'[5]Anexo 2 - Controles (Gestión)'!E267</f>
        <v>Fuerte</v>
      </c>
      <c r="S75" s="100" t="s">
        <v>110</v>
      </c>
      <c r="T75" s="101" t="str">
        <f t="shared" si="72"/>
        <v>Fuerte</v>
      </c>
      <c r="U75" s="101">
        <f t="shared" si="73"/>
        <v>100</v>
      </c>
      <c r="V75" s="88" t="str">
        <f t="shared" si="74"/>
        <v>No</v>
      </c>
      <c r="W75" s="92">
        <v>1</v>
      </c>
      <c r="X75" s="127">
        <f t="shared" si="125"/>
        <v>100</v>
      </c>
      <c r="Y75" s="127" t="str">
        <f t="shared" si="113"/>
        <v>Fuerte</v>
      </c>
      <c r="Z75" s="126" t="s">
        <v>117</v>
      </c>
      <c r="AA75" s="127">
        <f t="shared" si="114"/>
        <v>2</v>
      </c>
      <c r="AB75" s="126" t="s">
        <v>117</v>
      </c>
      <c r="AC75" s="88">
        <f t="shared" si="115"/>
        <v>2</v>
      </c>
      <c r="AD75" s="93">
        <f t="shared" si="116"/>
        <v>1</v>
      </c>
      <c r="AE75" s="127" t="str">
        <f t="shared" si="117"/>
        <v>Rara vez</v>
      </c>
      <c r="AF75" s="127">
        <f t="shared" si="118"/>
        <v>3</v>
      </c>
      <c r="AG75" s="127" t="str">
        <f t="shared" si="119"/>
        <v>Moderado</v>
      </c>
      <c r="AH75" s="88">
        <f t="shared" si="120"/>
        <v>3</v>
      </c>
      <c r="AI75" s="130" t="str">
        <f t="shared" si="121"/>
        <v>MODERADA</v>
      </c>
      <c r="AJ75" s="191" t="str">
        <f t="shared" si="122"/>
        <v>Reducir el Riesgo.</v>
      </c>
      <c r="AK75" s="85" t="s">
        <v>541</v>
      </c>
      <c r="AL75" s="100" t="s">
        <v>533</v>
      </c>
      <c r="AM75" s="100">
        <v>1</v>
      </c>
      <c r="AN75" s="100" t="s">
        <v>534</v>
      </c>
      <c r="AO75" s="99">
        <v>44197</v>
      </c>
      <c r="AP75" s="94">
        <v>44561</v>
      </c>
      <c r="AQ75" s="97" t="s">
        <v>535</v>
      </c>
      <c r="AR75" s="161">
        <v>44530</v>
      </c>
      <c r="AS75" s="115" t="s">
        <v>749</v>
      </c>
      <c r="AT75" s="55">
        <v>0.5</v>
      </c>
      <c r="AU75" s="123">
        <f t="shared" si="123"/>
        <v>0.5</v>
      </c>
      <c r="AV75" s="124" t="str">
        <f t="shared" si="124"/>
        <v>EN PROCESO</v>
      </c>
      <c r="AW75" s="494" t="s">
        <v>751</v>
      </c>
      <c r="AX75" s="165" t="s">
        <v>682</v>
      </c>
    </row>
    <row r="76" spans="1:50" s="46" customFormat="1" ht="214.2" x14ac:dyDescent="0.3">
      <c r="A76" s="126" t="s">
        <v>33</v>
      </c>
      <c r="B76" s="126" t="s">
        <v>50</v>
      </c>
      <c r="C76" s="126" t="s">
        <v>460</v>
      </c>
      <c r="D76" s="126" t="s">
        <v>21</v>
      </c>
      <c r="E76" s="126" t="s">
        <v>553</v>
      </c>
      <c r="F76" s="125" t="s">
        <v>554</v>
      </c>
      <c r="G76" s="125" t="s">
        <v>555</v>
      </c>
      <c r="H76" s="142" t="s">
        <v>73</v>
      </c>
      <c r="I76" s="125" t="s">
        <v>556</v>
      </c>
      <c r="J76" s="86" t="s">
        <v>557</v>
      </c>
      <c r="K76" s="142" t="s">
        <v>23</v>
      </c>
      <c r="L76" s="101">
        <f t="shared" si="109"/>
        <v>1</v>
      </c>
      <c r="M76" s="100" t="s">
        <v>47</v>
      </c>
      <c r="N76" s="101">
        <f t="shared" si="110"/>
        <v>5</v>
      </c>
      <c r="O76" s="88">
        <f t="shared" si="111"/>
        <v>5</v>
      </c>
      <c r="P76" s="89" t="str">
        <f t="shared" si="112"/>
        <v>MODERADA</v>
      </c>
      <c r="Q76" s="90" t="s">
        <v>552</v>
      </c>
      <c r="R76" s="101">
        <f>'[5]Anexo 2 - Controles (Gestión)'!E285</f>
        <v>0</v>
      </c>
      <c r="S76" s="100" t="s">
        <v>110</v>
      </c>
      <c r="T76" s="101" t="str">
        <f t="shared" si="72"/>
        <v>Moderado</v>
      </c>
      <c r="U76" s="101">
        <f t="shared" si="73"/>
        <v>50</v>
      </c>
      <c r="V76" s="88" t="str">
        <f t="shared" si="74"/>
        <v>Si</v>
      </c>
      <c r="W76" s="92">
        <v>1</v>
      </c>
      <c r="X76" s="127">
        <f t="shared" si="125"/>
        <v>50</v>
      </c>
      <c r="Y76" s="127" t="str">
        <f t="shared" si="113"/>
        <v>Moderado</v>
      </c>
      <c r="Z76" s="126" t="s">
        <v>117</v>
      </c>
      <c r="AA76" s="127">
        <f t="shared" si="114"/>
        <v>1</v>
      </c>
      <c r="AB76" s="126" t="s">
        <v>117</v>
      </c>
      <c r="AC76" s="88">
        <f t="shared" si="115"/>
        <v>1</v>
      </c>
      <c r="AD76" s="93">
        <f t="shared" si="116"/>
        <v>1</v>
      </c>
      <c r="AE76" s="127" t="str">
        <f t="shared" si="117"/>
        <v>Rara vez</v>
      </c>
      <c r="AF76" s="127">
        <f t="shared" si="118"/>
        <v>4</v>
      </c>
      <c r="AG76" s="127" t="str">
        <f t="shared" si="119"/>
        <v>Mayor</v>
      </c>
      <c r="AH76" s="88">
        <f t="shared" si="120"/>
        <v>4</v>
      </c>
      <c r="AI76" s="130" t="str">
        <f t="shared" si="121"/>
        <v>MODERADA</v>
      </c>
      <c r="AJ76" s="191" t="str">
        <f t="shared" si="122"/>
        <v>Reducir el Riesgo.</v>
      </c>
      <c r="AK76" s="85" t="s">
        <v>541</v>
      </c>
      <c r="AL76" s="100" t="s">
        <v>533</v>
      </c>
      <c r="AM76" s="100">
        <v>1</v>
      </c>
      <c r="AN76" s="100" t="s">
        <v>534</v>
      </c>
      <c r="AO76" s="99">
        <v>44197</v>
      </c>
      <c r="AP76" s="94">
        <v>44561</v>
      </c>
      <c r="AQ76" s="97" t="s">
        <v>535</v>
      </c>
      <c r="AR76" s="161">
        <v>44530</v>
      </c>
      <c r="AS76" s="115" t="s">
        <v>749</v>
      </c>
      <c r="AT76" s="55">
        <v>0.5</v>
      </c>
      <c r="AU76" s="123">
        <f t="shared" si="123"/>
        <v>0.5</v>
      </c>
      <c r="AV76" s="124" t="str">
        <f t="shared" si="124"/>
        <v>EN PROCESO</v>
      </c>
      <c r="AW76" s="494" t="s">
        <v>750</v>
      </c>
      <c r="AX76" s="165" t="s">
        <v>682</v>
      </c>
    </row>
    <row r="77" spans="1:50" s="46" customFormat="1" ht="214.2" x14ac:dyDescent="0.3">
      <c r="A77" s="126" t="s">
        <v>33</v>
      </c>
      <c r="B77" s="126" t="s">
        <v>50</v>
      </c>
      <c r="C77" s="126" t="s">
        <v>460</v>
      </c>
      <c r="D77" s="126" t="s">
        <v>21</v>
      </c>
      <c r="E77" s="126" t="s">
        <v>558</v>
      </c>
      <c r="F77" s="125" t="s">
        <v>559</v>
      </c>
      <c r="G77" s="125" t="s">
        <v>560</v>
      </c>
      <c r="H77" s="142" t="s">
        <v>73</v>
      </c>
      <c r="I77" s="125" t="s">
        <v>561</v>
      </c>
      <c r="J77" s="86" t="s">
        <v>562</v>
      </c>
      <c r="K77" s="142" t="s">
        <v>23</v>
      </c>
      <c r="L77" s="101">
        <f t="shared" si="109"/>
        <v>1</v>
      </c>
      <c r="M77" s="100" t="s">
        <v>47</v>
      </c>
      <c r="N77" s="101">
        <f t="shared" si="110"/>
        <v>5</v>
      </c>
      <c r="O77" s="88">
        <f t="shared" si="111"/>
        <v>5</v>
      </c>
      <c r="P77" s="89" t="str">
        <f t="shared" si="112"/>
        <v>MODERADA</v>
      </c>
      <c r="Q77" s="90" t="s">
        <v>552</v>
      </c>
      <c r="R77" s="101" t="str">
        <f>'[5]Anexo 2 - Controles (Gestión)'!E302</f>
        <v>Fuerte</v>
      </c>
      <c r="S77" s="100" t="s">
        <v>110</v>
      </c>
      <c r="T77" s="101" t="str">
        <f t="shared" si="72"/>
        <v>Fuerte</v>
      </c>
      <c r="U77" s="101">
        <f t="shared" si="73"/>
        <v>100</v>
      </c>
      <c r="V77" s="88" t="str">
        <f t="shared" si="74"/>
        <v>No</v>
      </c>
      <c r="W77" s="92">
        <v>1</v>
      </c>
      <c r="X77" s="127">
        <f t="shared" si="125"/>
        <v>100</v>
      </c>
      <c r="Y77" s="127" t="str">
        <f t="shared" si="113"/>
        <v>Fuerte</v>
      </c>
      <c r="Z77" s="126" t="s">
        <v>117</v>
      </c>
      <c r="AA77" s="127">
        <f t="shared" si="114"/>
        <v>2</v>
      </c>
      <c r="AB77" s="126" t="s">
        <v>117</v>
      </c>
      <c r="AC77" s="88">
        <f t="shared" si="115"/>
        <v>2</v>
      </c>
      <c r="AD77" s="93">
        <f t="shared" si="116"/>
        <v>1</v>
      </c>
      <c r="AE77" s="127" t="str">
        <f t="shared" si="117"/>
        <v>Rara vez</v>
      </c>
      <c r="AF77" s="127">
        <f t="shared" si="118"/>
        <v>3</v>
      </c>
      <c r="AG77" s="127" t="str">
        <f t="shared" si="119"/>
        <v>Moderado</v>
      </c>
      <c r="AH77" s="88">
        <f t="shared" si="120"/>
        <v>3</v>
      </c>
      <c r="AI77" s="130" t="str">
        <f t="shared" si="121"/>
        <v>MODERADA</v>
      </c>
      <c r="AJ77" s="191" t="str">
        <f t="shared" si="122"/>
        <v>Reducir el Riesgo.</v>
      </c>
      <c r="AK77" s="85" t="s">
        <v>541</v>
      </c>
      <c r="AL77" s="100" t="s">
        <v>533</v>
      </c>
      <c r="AM77" s="100">
        <v>1</v>
      </c>
      <c r="AN77" s="100" t="s">
        <v>534</v>
      </c>
      <c r="AO77" s="99">
        <v>44197</v>
      </c>
      <c r="AP77" s="94">
        <v>44561</v>
      </c>
      <c r="AQ77" s="97" t="s">
        <v>535</v>
      </c>
      <c r="AR77" s="161">
        <v>44530</v>
      </c>
      <c r="AS77" s="115" t="s">
        <v>749</v>
      </c>
      <c r="AT77" s="55">
        <v>0.5</v>
      </c>
      <c r="AU77" s="123">
        <f t="shared" si="123"/>
        <v>0.5</v>
      </c>
      <c r="AV77" s="124" t="str">
        <f t="shared" si="124"/>
        <v>EN PROCESO</v>
      </c>
      <c r="AW77" s="494" t="s">
        <v>751</v>
      </c>
      <c r="AX77" s="165" t="s">
        <v>682</v>
      </c>
    </row>
    <row r="78" spans="1:50" s="46" customFormat="1" ht="112.2" x14ac:dyDescent="0.3">
      <c r="A78" s="126" t="s">
        <v>33</v>
      </c>
      <c r="B78" s="126" t="s">
        <v>50</v>
      </c>
      <c r="C78" s="126" t="s">
        <v>460</v>
      </c>
      <c r="D78" s="126" t="s">
        <v>21</v>
      </c>
      <c r="E78" s="126" t="s">
        <v>563</v>
      </c>
      <c r="F78" s="125" t="s">
        <v>564</v>
      </c>
      <c r="G78" s="125" t="s">
        <v>565</v>
      </c>
      <c r="H78" s="142" t="s">
        <v>73</v>
      </c>
      <c r="I78" s="125" t="s">
        <v>566</v>
      </c>
      <c r="J78" s="86" t="s">
        <v>567</v>
      </c>
      <c r="K78" s="142" t="s">
        <v>23</v>
      </c>
      <c r="L78" s="101">
        <f t="shared" si="109"/>
        <v>1</v>
      </c>
      <c r="M78" s="100" t="s">
        <v>47</v>
      </c>
      <c r="N78" s="101">
        <f t="shared" si="110"/>
        <v>5</v>
      </c>
      <c r="O78" s="88">
        <f t="shared" si="111"/>
        <v>5</v>
      </c>
      <c r="P78" s="89" t="str">
        <f t="shared" si="112"/>
        <v>MODERADA</v>
      </c>
      <c r="Q78" s="90" t="s">
        <v>568</v>
      </c>
      <c r="R78" s="101" t="str">
        <f>'[5]Anexo 2 - Controles (Gestión)'!E320</f>
        <v>Fuerte</v>
      </c>
      <c r="S78" s="100" t="s">
        <v>110</v>
      </c>
      <c r="T78" s="101" t="str">
        <f t="shared" si="72"/>
        <v>Fuerte</v>
      </c>
      <c r="U78" s="101">
        <f t="shared" si="73"/>
        <v>100</v>
      </c>
      <c r="V78" s="88" t="str">
        <f t="shared" si="74"/>
        <v>No</v>
      </c>
      <c r="W78" s="92">
        <v>1</v>
      </c>
      <c r="X78" s="127">
        <f t="shared" si="125"/>
        <v>100</v>
      </c>
      <c r="Y78" s="127" t="str">
        <f t="shared" si="113"/>
        <v>Fuerte</v>
      </c>
      <c r="Z78" s="126" t="s">
        <v>117</v>
      </c>
      <c r="AA78" s="127">
        <f t="shared" si="114"/>
        <v>2</v>
      </c>
      <c r="AB78" s="126" t="s">
        <v>117</v>
      </c>
      <c r="AC78" s="88">
        <f t="shared" si="115"/>
        <v>2</v>
      </c>
      <c r="AD78" s="93">
        <f t="shared" si="116"/>
        <v>1</v>
      </c>
      <c r="AE78" s="127" t="str">
        <f t="shared" si="117"/>
        <v>Rara vez</v>
      </c>
      <c r="AF78" s="127">
        <f t="shared" si="118"/>
        <v>3</v>
      </c>
      <c r="AG78" s="127" t="str">
        <f t="shared" si="119"/>
        <v>Moderado</v>
      </c>
      <c r="AH78" s="88">
        <f t="shared" si="120"/>
        <v>3</v>
      </c>
      <c r="AI78" s="130" t="str">
        <f t="shared" si="121"/>
        <v>MODERADA</v>
      </c>
      <c r="AJ78" s="191" t="str">
        <f t="shared" si="122"/>
        <v>Reducir el Riesgo.</v>
      </c>
      <c r="AK78" s="85" t="s">
        <v>569</v>
      </c>
      <c r="AL78" s="100" t="s">
        <v>570</v>
      </c>
      <c r="AM78" s="100">
        <v>1</v>
      </c>
      <c r="AN78" s="100" t="s">
        <v>479</v>
      </c>
      <c r="AO78" s="99">
        <v>44197</v>
      </c>
      <c r="AP78" s="94">
        <v>44561</v>
      </c>
      <c r="AQ78" s="97" t="s">
        <v>571</v>
      </c>
      <c r="AR78" s="161">
        <v>44530</v>
      </c>
      <c r="AS78" s="115" t="s">
        <v>752</v>
      </c>
      <c r="AT78" s="55">
        <v>1</v>
      </c>
      <c r="AU78" s="123">
        <f t="shared" si="123"/>
        <v>1</v>
      </c>
      <c r="AV78" s="124" t="str">
        <f t="shared" si="124"/>
        <v>TERMINADA</v>
      </c>
      <c r="AW78" s="494" t="s">
        <v>753</v>
      </c>
      <c r="AX78" s="165" t="s">
        <v>682</v>
      </c>
    </row>
    <row r="79" spans="1:50" s="46" customFormat="1" ht="138" customHeight="1" x14ac:dyDescent="0.3">
      <c r="A79" s="126" t="s">
        <v>33</v>
      </c>
      <c r="B79" s="126" t="s">
        <v>50</v>
      </c>
      <c r="C79" s="126" t="s">
        <v>460</v>
      </c>
      <c r="D79" s="126" t="s">
        <v>21</v>
      </c>
      <c r="E79" s="126" t="s">
        <v>572</v>
      </c>
      <c r="F79" s="125" t="s">
        <v>657</v>
      </c>
      <c r="G79" s="125" t="s">
        <v>573</v>
      </c>
      <c r="H79" s="142" t="s">
        <v>73</v>
      </c>
      <c r="I79" s="125" t="s">
        <v>574</v>
      </c>
      <c r="J79" s="86" t="s">
        <v>575</v>
      </c>
      <c r="K79" s="142" t="s">
        <v>23</v>
      </c>
      <c r="L79" s="101">
        <f t="shared" si="109"/>
        <v>1</v>
      </c>
      <c r="M79" s="100" t="s">
        <v>47</v>
      </c>
      <c r="N79" s="101">
        <f t="shared" si="110"/>
        <v>5</v>
      </c>
      <c r="O79" s="88">
        <f t="shared" si="111"/>
        <v>5</v>
      </c>
      <c r="P79" s="89" t="str">
        <f t="shared" si="112"/>
        <v>MODERADA</v>
      </c>
      <c r="Q79" s="90" t="s">
        <v>658</v>
      </c>
      <c r="R79" s="101">
        <f>'[5]Anexo 2 - Controles (Gestión)'!E337</f>
        <v>0</v>
      </c>
      <c r="S79" s="100" t="s">
        <v>110</v>
      </c>
      <c r="T79" s="101" t="str">
        <f t="shared" si="72"/>
        <v>Moderado</v>
      </c>
      <c r="U79" s="101">
        <f t="shared" si="73"/>
        <v>50</v>
      </c>
      <c r="V79" s="88" t="str">
        <f t="shared" si="74"/>
        <v>Si</v>
      </c>
      <c r="W79" s="92">
        <v>1</v>
      </c>
      <c r="X79" s="127">
        <f t="shared" si="125"/>
        <v>50</v>
      </c>
      <c r="Y79" s="127" t="str">
        <f t="shared" si="113"/>
        <v>Moderado</v>
      </c>
      <c r="Z79" s="126" t="s">
        <v>117</v>
      </c>
      <c r="AA79" s="127">
        <f t="shared" si="114"/>
        <v>1</v>
      </c>
      <c r="AB79" s="126" t="s">
        <v>117</v>
      </c>
      <c r="AC79" s="88">
        <f t="shared" si="115"/>
        <v>1</v>
      </c>
      <c r="AD79" s="93">
        <f t="shared" si="116"/>
        <v>1</v>
      </c>
      <c r="AE79" s="127" t="str">
        <f t="shared" si="117"/>
        <v>Rara vez</v>
      </c>
      <c r="AF79" s="127">
        <f t="shared" si="118"/>
        <v>4</v>
      </c>
      <c r="AG79" s="127" t="str">
        <f t="shared" si="119"/>
        <v>Mayor</v>
      </c>
      <c r="AH79" s="88">
        <f t="shared" si="120"/>
        <v>4</v>
      </c>
      <c r="AI79" s="130" t="str">
        <f t="shared" si="121"/>
        <v>MODERADA</v>
      </c>
      <c r="AJ79" s="191" t="str">
        <f t="shared" si="122"/>
        <v>Reducir el Riesgo.</v>
      </c>
      <c r="AK79" s="85" t="s">
        <v>576</v>
      </c>
      <c r="AL79" s="100" t="s">
        <v>577</v>
      </c>
      <c r="AM79" s="100">
        <v>2</v>
      </c>
      <c r="AN79" s="100" t="s">
        <v>578</v>
      </c>
      <c r="AO79" s="99">
        <v>44197</v>
      </c>
      <c r="AP79" s="94">
        <v>44561</v>
      </c>
      <c r="AQ79" s="97" t="s">
        <v>579</v>
      </c>
      <c r="AR79" s="161">
        <v>44530</v>
      </c>
      <c r="AS79" s="115" t="s">
        <v>754</v>
      </c>
      <c r="AT79" s="55">
        <v>2</v>
      </c>
      <c r="AU79" s="123">
        <f t="shared" si="123"/>
        <v>1</v>
      </c>
      <c r="AV79" s="124" t="str">
        <f t="shared" si="124"/>
        <v>TERMINADA</v>
      </c>
      <c r="AW79" s="494" t="s">
        <v>755</v>
      </c>
      <c r="AX79" s="165" t="s">
        <v>682</v>
      </c>
    </row>
    <row r="80" spans="1:50" s="46" customFormat="1" ht="132.6" x14ac:dyDescent="0.3">
      <c r="A80" s="126" t="s">
        <v>33</v>
      </c>
      <c r="B80" s="126" t="s">
        <v>50</v>
      </c>
      <c r="C80" s="126" t="s">
        <v>460</v>
      </c>
      <c r="D80" s="126" t="s">
        <v>21</v>
      </c>
      <c r="E80" s="126" t="s">
        <v>580</v>
      </c>
      <c r="F80" s="125" t="s">
        <v>581</v>
      </c>
      <c r="G80" s="125" t="s">
        <v>582</v>
      </c>
      <c r="H80" s="142" t="s">
        <v>73</v>
      </c>
      <c r="I80" s="125" t="s">
        <v>583</v>
      </c>
      <c r="J80" s="86" t="s">
        <v>584</v>
      </c>
      <c r="K80" s="142" t="s">
        <v>23</v>
      </c>
      <c r="L80" s="101">
        <f t="shared" si="109"/>
        <v>1</v>
      </c>
      <c r="M80" s="100" t="s">
        <v>42</v>
      </c>
      <c r="N80" s="101">
        <f t="shared" si="110"/>
        <v>4</v>
      </c>
      <c r="O80" s="88">
        <f t="shared" si="111"/>
        <v>4</v>
      </c>
      <c r="P80" s="89" t="str">
        <f t="shared" si="112"/>
        <v>MODERADA</v>
      </c>
      <c r="Q80" s="90" t="s">
        <v>658</v>
      </c>
      <c r="R80" s="101">
        <f>'[5]Anexo 2 - Controles (Gestión)'!E355</f>
        <v>0</v>
      </c>
      <c r="S80" s="100" t="s">
        <v>110</v>
      </c>
      <c r="T80" s="101" t="str">
        <f t="shared" si="72"/>
        <v>Moderado</v>
      </c>
      <c r="U80" s="101">
        <f t="shared" si="73"/>
        <v>50</v>
      </c>
      <c r="V80" s="88" t="str">
        <f t="shared" si="74"/>
        <v>Si</v>
      </c>
      <c r="W80" s="92">
        <v>1</v>
      </c>
      <c r="X80" s="127">
        <f t="shared" si="125"/>
        <v>50</v>
      </c>
      <c r="Y80" s="127" t="str">
        <f t="shared" si="113"/>
        <v>Moderado</v>
      </c>
      <c r="Z80" s="126" t="s">
        <v>117</v>
      </c>
      <c r="AA80" s="127">
        <f t="shared" si="114"/>
        <v>1</v>
      </c>
      <c r="AB80" s="126" t="s">
        <v>117</v>
      </c>
      <c r="AC80" s="88">
        <f t="shared" si="115"/>
        <v>1</v>
      </c>
      <c r="AD80" s="93">
        <f t="shared" si="116"/>
        <v>1</v>
      </c>
      <c r="AE80" s="127" t="str">
        <f t="shared" si="117"/>
        <v>Rara vez</v>
      </c>
      <c r="AF80" s="127">
        <f t="shared" si="118"/>
        <v>3</v>
      </c>
      <c r="AG80" s="127" t="str">
        <f t="shared" si="119"/>
        <v>Moderado</v>
      </c>
      <c r="AH80" s="88">
        <f t="shared" si="120"/>
        <v>3</v>
      </c>
      <c r="AI80" s="130" t="str">
        <f t="shared" si="121"/>
        <v>MODERADA</v>
      </c>
      <c r="AJ80" s="191" t="str">
        <f t="shared" si="122"/>
        <v>Reducir el Riesgo.</v>
      </c>
      <c r="AK80" s="85" t="s">
        <v>585</v>
      </c>
      <c r="AL80" s="100" t="s">
        <v>577</v>
      </c>
      <c r="AM80" s="100">
        <v>2</v>
      </c>
      <c r="AN80" s="100" t="s">
        <v>578</v>
      </c>
      <c r="AO80" s="99">
        <v>44197</v>
      </c>
      <c r="AP80" s="94">
        <v>44561</v>
      </c>
      <c r="AQ80" s="97" t="s">
        <v>579</v>
      </c>
      <c r="AR80" s="161">
        <v>44530</v>
      </c>
      <c r="AS80" s="115" t="s">
        <v>754</v>
      </c>
      <c r="AT80" s="55">
        <v>2</v>
      </c>
      <c r="AU80" s="123">
        <f t="shared" si="123"/>
        <v>1</v>
      </c>
      <c r="AV80" s="124" t="str">
        <f t="shared" si="124"/>
        <v>TERMINADA</v>
      </c>
      <c r="AW80" s="494" t="s">
        <v>755</v>
      </c>
      <c r="AX80" s="165" t="s">
        <v>682</v>
      </c>
    </row>
    <row r="81" spans="1:50" s="46" customFormat="1" ht="132.6" x14ac:dyDescent="0.3">
      <c r="A81" s="126" t="s">
        <v>33</v>
      </c>
      <c r="B81" s="126" t="s">
        <v>50</v>
      </c>
      <c r="C81" s="126" t="s">
        <v>460</v>
      </c>
      <c r="D81" s="126" t="s">
        <v>21</v>
      </c>
      <c r="E81" s="126" t="s">
        <v>586</v>
      </c>
      <c r="F81" s="125" t="s">
        <v>587</v>
      </c>
      <c r="G81" s="125" t="s">
        <v>588</v>
      </c>
      <c r="H81" s="142" t="s">
        <v>73</v>
      </c>
      <c r="I81" s="125" t="s">
        <v>589</v>
      </c>
      <c r="J81" s="86" t="s">
        <v>590</v>
      </c>
      <c r="K81" s="142" t="s">
        <v>23</v>
      </c>
      <c r="L81" s="101">
        <f t="shared" si="109"/>
        <v>1</v>
      </c>
      <c r="M81" s="100" t="s">
        <v>47</v>
      </c>
      <c r="N81" s="101">
        <f t="shared" si="110"/>
        <v>5</v>
      </c>
      <c r="O81" s="88">
        <f t="shared" si="111"/>
        <v>5</v>
      </c>
      <c r="P81" s="89" t="str">
        <f t="shared" si="112"/>
        <v>MODERADA</v>
      </c>
      <c r="Q81" s="90" t="s">
        <v>591</v>
      </c>
      <c r="R81" s="101">
        <f>'[5]Anexo 2 - Controles (Gestión)'!E373</f>
        <v>0</v>
      </c>
      <c r="S81" s="100" t="s">
        <v>110</v>
      </c>
      <c r="T81" s="101" t="str">
        <f t="shared" si="72"/>
        <v>Moderado</v>
      </c>
      <c r="U81" s="101">
        <f t="shared" si="73"/>
        <v>50</v>
      </c>
      <c r="V81" s="88" t="str">
        <f t="shared" si="74"/>
        <v>Si</v>
      </c>
      <c r="W81" s="92">
        <v>1</v>
      </c>
      <c r="X81" s="127">
        <f t="shared" si="125"/>
        <v>50</v>
      </c>
      <c r="Y81" s="127" t="str">
        <f t="shared" si="113"/>
        <v>Moderado</v>
      </c>
      <c r="Z81" s="126" t="s">
        <v>117</v>
      </c>
      <c r="AA81" s="127">
        <f t="shared" si="114"/>
        <v>1</v>
      </c>
      <c r="AB81" s="126" t="s">
        <v>117</v>
      </c>
      <c r="AC81" s="88">
        <f t="shared" si="115"/>
        <v>1</v>
      </c>
      <c r="AD81" s="93">
        <f t="shared" si="116"/>
        <v>1</v>
      </c>
      <c r="AE81" s="127" t="str">
        <f t="shared" si="117"/>
        <v>Rara vez</v>
      </c>
      <c r="AF81" s="127">
        <f t="shared" si="118"/>
        <v>4</v>
      </c>
      <c r="AG81" s="127" t="str">
        <f t="shared" si="119"/>
        <v>Mayor</v>
      </c>
      <c r="AH81" s="88">
        <f t="shared" si="120"/>
        <v>4</v>
      </c>
      <c r="AI81" s="130" t="str">
        <f t="shared" si="121"/>
        <v>MODERADA</v>
      </c>
      <c r="AJ81" s="191" t="str">
        <f t="shared" si="122"/>
        <v>Reducir el Riesgo.</v>
      </c>
      <c r="AK81" s="85" t="s">
        <v>541</v>
      </c>
      <c r="AL81" s="100" t="s">
        <v>533</v>
      </c>
      <c r="AM81" s="100">
        <v>1</v>
      </c>
      <c r="AN81" s="100" t="s">
        <v>534</v>
      </c>
      <c r="AO81" s="99">
        <v>44197</v>
      </c>
      <c r="AP81" s="94">
        <v>44561</v>
      </c>
      <c r="AQ81" s="97" t="s">
        <v>579</v>
      </c>
      <c r="AR81" s="161">
        <v>44530</v>
      </c>
      <c r="AS81" s="115" t="s">
        <v>754</v>
      </c>
      <c r="AT81" s="55">
        <v>2</v>
      </c>
      <c r="AU81" s="123">
        <f t="shared" si="123"/>
        <v>2</v>
      </c>
      <c r="AV81" s="124" t="str">
        <f t="shared" si="124"/>
        <v>EN PROCESO</v>
      </c>
      <c r="AW81" s="494" t="s">
        <v>755</v>
      </c>
      <c r="AX81" s="165" t="s">
        <v>682</v>
      </c>
    </row>
    <row r="82" spans="1:50" ht="173.4" x14ac:dyDescent="0.3">
      <c r="A82" s="148" t="s">
        <v>19</v>
      </c>
      <c r="B82" s="148" t="s">
        <v>27</v>
      </c>
      <c r="C82" s="149" t="s">
        <v>603</v>
      </c>
      <c r="D82" s="148" t="s">
        <v>21</v>
      </c>
      <c r="E82" s="148" t="s">
        <v>604</v>
      </c>
      <c r="F82" s="150" t="s">
        <v>605</v>
      </c>
      <c r="G82" s="150" t="s">
        <v>606</v>
      </c>
      <c r="H82" s="147" t="s">
        <v>73</v>
      </c>
      <c r="I82" s="103" t="s">
        <v>659</v>
      </c>
      <c r="J82" s="146" t="s">
        <v>607</v>
      </c>
      <c r="K82" s="143" t="s">
        <v>36</v>
      </c>
      <c r="L82" s="105">
        <f t="shared" si="109"/>
        <v>3</v>
      </c>
      <c r="M82" s="105" t="s">
        <v>37</v>
      </c>
      <c r="N82" s="105">
        <f t="shared" si="110"/>
        <v>3</v>
      </c>
      <c r="O82" s="106">
        <f t="shared" si="111"/>
        <v>9</v>
      </c>
      <c r="P82" s="89" t="str">
        <f t="shared" si="112"/>
        <v>ALTA</v>
      </c>
      <c r="Q82" s="107" t="s">
        <v>608</v>
      </c>
      <c r="R82" s="105">
        <f>'[6]Anexo 2 - Controles (Gestión)'!E92</f>
        <v>0</v>
      </c>
      <c r="S82" s="105" t="s">
        <v>110</v>
      </c>
      <c r="T82" s="105" t="str">
        <f t="shared" si="72"/>
        <v>Moderado</v>
      </c>
      <c r="U82" s="105">
        <f t="shared" si="73"/>
        <v>50</v>
      </c>
      <c r="V82" s="106" t="str">
        <f t="shared" si="74"/>
        <v>Si</v>
      </c>
      <c r="W82" s="192">
        <v>1</v>
      </c>
      <c r="X82" s="105">
        <f>(U82*W82)</f>
        <v>50</v>
      </c>
      <c r="Y82" s="105" t="str">
        <f t="shared" si="113"/>
        <v>Moderado</v>
      </c>
      <c r="Z82" s="105" t="s">
        <v>117</v>
      </c>
      <c r="AA82" s="105">
        <f t="shared" si="114"/>
        <v>1</v>
      </c>
      <c r="AB82" s="105" t="s">
        <v>117</v>
      </c>
      <c r="AC82" s="106">
        <f t="shared" si="115"/>
        <v>1</v>
      </c>
      <c r="AD82" s="104">
        <f t="shared" si="116"/>
        <v>2</v>
      </c>
      <c r="AE82" s="105" t="str">
        <f t="shared" si="117"/>
        <v>Improbable</v>
      </c>
      <c r="AF82" s="105">
        <f t="shared" si="118"/>
        <v>2</v>
      </c>
      <c r="AG82" s="105" t="str">
        <f t="shared" si="119"/>
        <v>Menor</v>
      </c>
      <c r="AH82" s="106">
        <f t="shared" si="120"/>
        <v>4</v>
      </c>
      <c r="AI82" s="130" t="str">
        <f t="shared" si="121"/>
        <v>MODERADA</v>
      </c>
      <c r="AJ82" s="193" t="str">
        <f t="shared" si="122"/>
        <v>Reducir el Riesgo.</v>
      </c>
      <c r="AK82" s="181" t="s">
        <v>609</v>
      </c>
      <c r="AL82" s="57" t="s">
        <v>610</v>
      </c>
      <c r="AM82" s="57">
        <v>2</v>
      </c>
      <c r="AN82" s="108" t="s">
        <v>611</v>
      </c>
      <c r="AO82" s="109">
        <v>44389</v>
      </c>
      <c r="AP82" s="109">
        <v>44754</v>
      </c>
      <c r="AQ82" s="160" t="s">
        <v>612</v>
      </c>
      <c r="AR82" s="161">
        <v>44530</v>
      </c>
      <c r="AS82" s="110" t="s">
        <v>614</v>
      </c>
      <c r="AT82" s="55">
        <v>0.5</v>
      </c>
      <c r="AU82" s="123">
        <f t="shared" ref="AU82" si="126">IF(AT82="","",IF(OR(AM82=0,AM82="",AR82=""),"",(AT82*100%)/AM82))</f>
        <v>0.25</v>
      </c>
      <c r="AV82" s="124" t="str">
        <f t="shared" ref="AV82" si="127">IF(AT82="","",IF(AR82&lt;&gt;AP82,IF(AU82=0%,"SIN INICIAR",IF(AU82=100%,"TERMINADA",IF(AU82&gt;0%,"EN PROCESO",IF(AU82&lt;=0%,"INCUMPLIDA"))))))</f>
        <v>EN PROCESO</v>
      </c>
      <c r="AW82" s="502" t="s">
        <v>660</v>
      </c>
      <c r="AX82" s="165" t="s">
        <v>613</v>
      </c>
    </row>
    <row r="83" spans="1:50" ht="81.599999999999994" x14ac:dyDescent="0.3">
      <c r="A83" s="270" t="s">
        <v>33</v>
      </c>
      <c r="B83" s="270" t="s">
        <v>52</v>
      </c>
      <c r="C83" s="273" t="s">
        <v>666</v>
      </c>
      <c r="D83" s="270" t="s">
        <v>21</v>
      </c>
      <c r="E83" s="270" t="s">
        <v>667</v>
      </c>
      <c r="F83" s="274" t="s">
        <v>668</v>
      </c>
      <c r="G83" s="274" t="s">
        <v>669</v>
      </c>
      <c r="H83" s="271" t="s">
        <v>73</v>
      </c>
      <c r="I83" s="275" t="s">
        <v>670</v>
      </c>
      <c r="J83" s="277" t="s">
        <v>671</v>
      </c>
      <c r="K83" s="279" t="s">
        <v>23</v>
      </c>
      <c r="L83" s="281">
        <v>1</v>
      </c>
      <c r="M83" s="281" t="s">
        <v>37</v>
      </c>
      <c r="N83" s="281">
        <v>3</v>
      </c>
      <c r="O83" s="283">
        <v>3</v>
      </c>
      <c r="P83" s="285" t="s">
        <v>672</v>
      </c>
      <c r="Q83" s="107" t="s">
        <v>673</v>
      </c>
      <c r="R83" s="105">
        <v>0</v>
      </c>
      <c r="S83" s="105" t="s">
        <v>110</v>
      </c>
      <c r="T83" s="105" t="s">
        <v>37</v>
      </c>
      <c r="U83" s="105">
        <v>50</v>
      </c>
      <c r="V83" s="106" t="s">
        <v>24</v>
      </c>
      <c r="W83" s="192" t="s">
        <v>675</v>
      </c>
      <c r="X83" s="105" t="s">
        <v>676</v>
      </c>
      <c r="Y83" s="105" t="s">
        <v>677</v>
      </c>
      <c r="Z83" s="105" t="s">
        <v>678</v>
      </c>
      <c r="AA83" s="105">
        <v>2</v>
      </c>
      <c r="AB83" s="105" t="s">
        <v>679</v>
      </c>
      <c r="AC83" s="106">
        <v>44409</v>
      </c>
      <c r="AD83" s="104">
        <v>44774</v>
      </c>
      <c r="AE83" s="105" t="s">
        <v>680</v>
      </c>
      <c r="AF83" s="105">
        <v>44530</v>
      </c>
      <c r="AG83" s="105" t="s">
        <v>681</v>
      </c>
      <c r="AH83" s="106">
        <v>1</v>
      </c>
      <c r="AI83" s="265" t="str">
        <f t="shared" si="121"/>
        <v>BAJA</v>
      </c>
      <c r="AJ83" s="266" t="s">
        <v>676</v>
      </c>
      <c r="AK83" s="268" t="s">
        <v>677</v>
      </c>
      <c r="AL83" s="258" t="s">
        <v>678</v>
      </c>
      <c r="AM83" s="256">
        <v>2</v>
      </c>
      <c r="AN83" s="258" t="s">
        <v>679</v>
      </c>
      <c r="AO83" s="260">
        <v>44409</v>
      </c>
      <c r="AP83" s="260">
        <v>44774</v>
      </c>
      <c r="AQ83" s="261" t="s">
        <v>680</v>
      </c>
      <c r="AR83" s="226">
        <v>44530</v>
      </c>
      <c r="AS83" s="238" t="s">
        <v>681</v>
      </c>
      <c r="AT83" s="263">
        <v>1</v>
      </c>
      <c r="AU83" s="232">
        <f t="shared" ref="AU83" si="128">IF(AT83="","",IF(OR(AM83=0,AM83="",AR83=""),"",(AT83*100%)/AM83))</f>
        <v>0.5</v>
      </c>
      <c r="AV83" s="234" t="str">
        <f t="shared" ref="AV83" si="129">IF(AT83="","",IF(AR83&lt;&gt;AP83,IF(AU83=0%,"SIN INICIAR",IF(AU83=100%,"TERMINADA",IF(AU83&gt;0%,"EN PROCESO",IF(AU83&lt;=0%,"INCUMPLIDA"))))))</f>
        <v>EN PROCESO</v>
      </c>
      <c r="AW83" s="498" t="s">
        <v>718</v>
      </c>
      <c r="AX83" s="241" t="s">
        <v>661</v>
      </c>
    </row>
    <row r="84" spans="1:50" ht="45" customHeight="1" thickBot="1" x14ac:dyDescent="0.35">
      <c r="A84" s="270"/>
      <c r="B84" s="270"/>
      <c r="C84" s="273"/>
      <c r="D84" s="270"/>
      <c r="E84" s="270"/>
      <c r="F84" s="274"/>
      <c r="G84" s="274"/>
      <c r="H84" s="272"/>
      <c r="I84" s="276"/>
      <c r="J84" s="278"/>
      <c r="K84" s="280"/>
      <c r="L84" s="282"/>
      <c r="M84" s="282"/>
      <c r="N84" s="282"/>
      <c r="O84" s="284"/>
      <c r="P84" s="286"/>
      <c r="Q84" s="107" t="s">
        <v>674</v>
      </c>
      <c r="R84" s="105">
        <v>0</v>
      </c>
      <c r="S84" s="105" t="s">
        <v>110</v>
      </c>
      <c r="T84" s="105" t="s">
        <v>37</v>
      </c>
      <c r="U84" s="105">
        <v>50</v>
      </c>
      <c r="V84" s="106" t="s">
        <v>24</v>
      </c>
      <c r="W84" s="194"/>
      <c r="X84" s="195"/>
      <c r="Y84" s="195"/>
      <c r="Z84" s="195"/>
      <c r="AA84" s="195"/>
      <c r="AB84" s="195"/>
      <c r="AC84" s="196"/>
      <c r="AD84" s="197"/>
      <c r="AE84" s="195"/>
      <c r="AF84" s="195"/>
      <c r="AG84" s="195"/>
      <c r="AH84" s="196"/>
      <c r="AI84" s="265"/>
      <c r="AJ84" s="267"/>
      <c r="AK84" s="269"/>
      <c r="AL84" s="259"/>
      <c r="AM84" s="257"/>
      <c r="AN84" s="259"/>
      <c r="AO84" s="259"/>
      <c r="AP84" s="259"/>
      <c r="AQ84" s="262"/>
      <c r="AR84" s="227"/>
      <c r="AS84" s="239"/>
      <c r="AT84" s="264"/>
      <c r="AU84" s="233"/>
      <c r="AV84" s="235"/>
      <c r="AW84" s="500"/>
      <c r="AX84" s="242"/>
    </row>
    <row r="85" spans="1:50" x14ac:dyDescent="0.3">
      <c r="AW85" s="509"/>
    </row>
    <row r="86" spans="1:50" x14ac:dyDescent="0.3">
      <c r="AW86" s="509"/>
    </row>
  </sheetData>
  <autoFilter ref="A8:AX84" xr:uid="{00000000-0001-0000-0100-000000000000}"/>
  <mergeCells count="815">
    <mergeCell ref="AR44:AR45"/>
    <mergeCell ref="AS44:AS45"/>
    <mergeCell ref="AT44:AT45"/>
    <mergeCell ref="AU44:AU45"/>
    <mergeCell ref="AV44:AV45"/>
    <mergeCell ref="AW44:AW45"/>
    <mergeCell ref="AX44:AX45"/>
    <mergeCell ref="AS38:AS40"/>
    <mergeCell ref="AR38:AR40"/>
    <mergeCell ref="AT38:AT40"/>
    <mergeCell ref="AU38:AU40"/>
    <mergeCell ref="AV38:AV40"/>
    <mergeCell ref="AW38:AW40"/>
    <mergeCell ref="AX38:AX40"/>
    <mergeCell ref="AR42:AR43"/>
    <mergeCell ref="AS42:AS43"/>
    <mergeCell ref="AT42:AT43"/>
    <mergeCell ref="AU42:AU43"/>
    <mergeCell ref="AV42:AV43"/>
    <mergeCell ref="AW42:AW43"/>
    <mergeCell ref="AX42:AX43"/>
    <mergeCell ref="Z9:Z11"/>
    <mergeCell ref="AA9:AA11"/>
    <mergeCell ref="AB9:AB11"/>
    <mergeCell ref="AC9:AC11"/>
    <mergeCell ref="Y9:Y11"/>
    <mergeCell ref="J13:J15"/>
    <mergeCell ref="Z13:Z15"/>
    <mergeCell ref="AB13:AB15"/>
    <mergeCell ref="AA13:AA15"/>
    <mergeCell ref="AC13:AC15"/>
    <mergeCell ref="K13:K15"/>
    <mergeCell ref="L13:L15"/>
    <mergeCell ref="M13:M15"/>
    <mergeCell ref="N13:N15"/>
    <mergeCell ref="O13:O15"/>
    <mergeCell ref="P13:P15"/>
    <mergeCell ref="X13:X15"/>
    <mergeCell ref="Y13:Y15"/>
    <mergeCell ref="AN10:AN11"/>
    <mergeCell ref="AQ13:AQ15"/>
    <mergeCell ref="AL10:AL11"/>
    <mergeCell ref="AE13:AE15"/>
    <mergeCell ref="AF13:AF15"/>
    <mergeCell ref="AG13:AG15"/>
    <mergeCell ref="AH13:AH15"/>
    <mergeCell ref="AK13:AK15"/>
    <mergeCell ref="AL13:AL15"/>
    <mergeCell ref="AF9:AF11"/>
    <mergeCell ref="AG9:AG11"/>
    <mergeCell ref="AH9:AH11"/>
    <mergeCell ref="AI9:AI11"/>
    <mergeCell ref="AJ9:AJ11"/>
    <mergeCell ref="AN13:AN15"/>
    <mergeCell ref="AE9:AE11"/>
    <mergeCell ref="AI13:AI15"/>
    <mergeCell ref="AJ13:AJ15"/>
    <mergeCell ref="AQ1:AQ4"/>
    <mergeCell ref="Y7:Y8"/>
    <mergeCell ref="W1:Y4"/>
    <mergeCell ref="W7:W8"/>
    <mergeCell ref="X7:X8"/>
    <mergeCell ref="AJ7:AJ8"/>
    <mergeCell ref="W6:AJ6"/>
    <mergeCell ref="AK6:AQ6"/>
    <mergeCell ref="AI7:AI8"/>
    <mergeCell ref="AD7:AH7"/>
    <mergeCell ref="Z7:Z8"/>
    <mergeCell ref="AB7:AB8"/>
    <mergeCell ref="AC7:AC8"/>
    <mergeCell ref="AA7:AA8"/>
    <mergeCell ref="AK7:AK8"/>
    <mergeCell ref="AQ7:AQ8"/>
    <mergeCell ref="AN7:AN8"/>
    <mergeCell ref="AL7:AL8"/>
    <mergeCell ref="Z1:AM4"/>
    <mergeCell ref="AN1:AP1"/>
    <mergeCell ref="AN2:AP2"/>
    <mergeCell ref="AN3:AP3"/>
    <mergeCell ref="AN4:AP4"/>
    <mergeCell ref="B1:P4"/>
    <mergeCell ref="M7:M8"/>
    <mergeCell ref="O7:O8"/>
    <mergeCell ref="Q1:T1"/>
    <mergeCell ref="Q2:T2"/>
    <mergeCell ref="Q3:T3"/>
    <mergeCell ref="Q4:T4"/>
    <mergeCell ref="K6:P6"/>
    <mergeCell ref="P7:P8"/>
    <mergeCell ref="L7:L8"/>
    <mergeCell ref="N7:N8"/>
    <mergeCell ref="K7:K8"/>
    <mergeCell ref="R7:R8"/>
    <mergeCell ref="Q6:V6"/>
    <mergeCell ref="Q7:Q8"/>
    <mergeCell ref="T7:T8"/>
    <mergeCell ref="U1:V4"/>
    <mergeCell ref="A1:A4"/>
    <mergeCell ref="A7:E7"/>
    <mergeCell ref="F7:F8"/>
    <mergeCell ref="G7:G8"/>
    <mergeCell ref="J7:J8"/>
    <mergeCell ref="H7:H8"/>
    <mergeCell ref="A6:J6"/>
    <mergeCell ref="I7:I8"/>
    <mergeCell ref="C9:C15"/>
    <mergeCell ref="F9:F11"/>
    <mergeCell ref="G9:G11"/>
    <mergeCell ref="H9:H11"/>
    <mergeCell ref="I9:I11"/>
    <mergeCell ref="J9:J11"/>
    <mergeCell ref="F13:F15"/>
    <mergeCell ref="G13:G15"/>
    <mergeCell ref="H13:H15"/>
    <mergeCell ref="I13:I15"/>
    <mergeCell ref="E13:E15"/>
    <mergeCell ref="D13:D15"/>
    <mergeCell ref="B13:B15"/>
    <mergeCell ref="A13:A15"/>
    <mergeCell ref="E9:E11"/>
    <mergeCell ref="D9:D11"/>
    <mergeCell ref="AD9:AD11"/>
    <mergeCell ref="X9:X11"/>
    <mergeCell ref="P9:P11"/>
    <mergeCell ref="V7:V8"/>
    <mergeCell ref="F17:F18"/>
    <mergeCell ref="G17:G18"/>
    <mergeCell ref="I17:I18"/>
    <mergeCell ref="J17:J18"/>
    <mergeCell ref="K17:K18"/>
    <mergeCell ref="L17:L18"/>
    <mergeCell ref="M17:M18"/>
    <mergeCell ref="N17:N18"/>
    <mergeCell ref="AD13:AD15"/>
    <mergeCell ref="O17:O18"/>
    <mergeCell ref="P17:P18"/>
    <mergeCell ref="X17:X18"/>
    <mergeCell ref="Y17:Y18"/>
    <mergeCell ref="Z17:Z18"/>
    <mergeCell ref="AA17:AA18"/>
    <mergeCell ref="AB17:AB18"/>
    <mergeCell ref="AC17:AC18"/>
    <mergeCell ref="AD17:AD18"/>
    <mergeCell ref="S7:S8"/>
    <mergeCell ref="U7:U8"/>
    <mergeCell ref="AE17:AE18"/>
    <mergeCell ref="AF17:AF18"/>
    <mergeCell ref="AG17:AG18"/>
    <mergeCell ref="AH17:AH18"/>
    <mergeCell ref="AI17:AI18"/>
    <mergeCell ref="AJ17:AJ18"/>
    <mergeCell ref="C19:C20"/>
    <mergeCell ref="F19:F20"/>
    <mergeCell ref="G19:G20"/>
    <mergeCell ref="I19:I20"/>
    <mergeCell ref="J19:J20"/>
    <mergeCell ref="K19:K20"/>
    <mergeCell ref="L19:L20"/>
    <mergeCell ref="M19:M20"/>
    <mergeCell ref="N19:N20"/>
    <mergeCell ref="O19:O20"/>
    <mergeCell ref="P19:P20"/>
    <mergeCell ref="X19:X20"/>
    <mergeCell ref="Y19:Y20"/>
    <mergeCell ref="Z19:Z20"/>
    <mergeCell ref="AA19:AA20"/>
    <mergeCell ref="AB19:AB20"/>
    <mergeCell ref="AC19:AC20"/>
    <mergeCell ref="AD19:AD20"/>
    <mergeCell ref="AE19:AE20"/>
    <mergeCell ref="AF19:AF20"/>
    <mergeCell ref="AG19:AG20"/>
    <mergeCell ref="AH19:AH20"/>
    <mergeCell ref="AI19:AI20"/>
    <mergeCell ref="AJ19:AJ20"/>
    <mergeCell ref="C21:C22"/>
    <mergeCell ref="F21:F22"/>
    <mergeCell ref="G21:G22"/>
    <mergeCell ref="I21:I22"/>
    <mergeCell ref="J21:J22"/>
    <mergeCell ref="K21:K22"/>
    <mergeCell ref="L21:L22"/>
    <mergeCell ref="M21:M22"/>
    <mergeCell ref="N21:N22"/>
    <mergeCell ref="O21:O22"/>
    <mergeCell ref="P21:P22"/>
    <mergeCell ref="X21:X22"/>
    <mergeCell ref="Y21:Y22"/>
    <mergeCell ref="Z21:Z22"/>
    <mergeCell ref="AA21:AA22"/>
    <mergeCell ref="AB21:AB22"/>
    <mergeCell ref="AC21:AC22"/>
    <mergeCell ref="AD21:AD22"/>
    <mergeCell ref="AE21:AE22"/>
    <mergeCell ref="AF21:AF22"/>
    <mergeCell ref="AG21:AG22"/>
    <mergeCell ref="AH21:AH22"/>
    <mergeCell ref="AI21:AI22"/>
    <mergeCell ref="AJ21:AJ22"/>
    <mergeCell ref="AK21:AK22"/>
    <mergeCell ref="AL21:AL22"/>
    <mergeCell ref="AN21:AN22"/>
    <mergeCell ref="AO21:AO22"/>
    <mergeCell ref="AQ21:AQ22"/>
    <mergeCell ref="C23:C25"/>
    <mergeCell ref="F23:F25"/>
    <mergeCell ref="G23:G25"/>
    <mergeCell ref="I23:I25"/>
    <mergeCell ref="J23:J25"/>
    <mergeCell ref="K23:K25"/>
    <mergeCell ref="L23:L25"/>
    <mergeCell ref="M23:M25"/>
    <mergeCell ref="N23:N25"/>
    <mergeCell ref="O23:O25"/>
    <mergeCell ref="P23:P25"/>
    <mergeCell ref="X23:X25"/>
    <mergeCell ref="Y23:Y25"/>
    <mergeCell ref="Z23:Z25"/>
    <mergeCell ref="AA23:AA25"/>
    <mergeCell ref="AB23:AB25"/>
    <mergeCell ref="AC23:AC25"/>
    <mergeCell ref="AD23:AD25"/>
    <mergeCell ref="AE23:AE25"/>
    <mergeCell ref="AF23:AF25"/>
    <mergeCell ref="AG23:AG25"/>
    <mergeCell ref="AH23:AH25"/>
    <mergeCell ref="AI23:AI25"/>
    <mergeCell ref="AJ23:AJ25"/>
    <mergeCell ref="AK23:AK27"/>
    <mergeCell ref="AL23:AL27"/>
    <mergeCell ref="AN23:AN27"/>
    <mergeCell ref="AO23:AO27"/>
    <mergeCell ref="AQ23:AQ27"/>
    <mergeCell ref="C26:C27"/>
    <mergeCell ref="F26:F27"/>
    <mergeCell ref="G26:G27"/>
    <mergeCell ref="I26:I27"/>
    <mergeCell ref="J26:J27"/>
    <mergeCell ref="K26:K27"/>
    <mergeCell ref="L26:L27"/>
    <mergeCell ref="M26:M27"/>
    <mergeCell ref="N26:N27"/>
    <mergeCell ref="O26:O27"/>
    <mergeCell ref="P26:P27"/>
    <mergeCell ref="X26:X27"/>
    <mergeCell ref="Y26:Y27"/>
    <mergeCell ref="Z26:Z27"/>
    <mergeCell ref="AA26:AA27"/>
    <mergeCell ref="AB26:AB27"/>
    <mergeCell ref="AC26:AC27"/>
    <mergeCell ref="AD26:AD27"/>
    <mergeCell ref="AE26:AE27"/>
    <mergeCell ref="AF26:AF27"/>
    <mergeCell ref="AG26:AG27"/>
    <mergeCell ref="AH26:AH27"/>
    <mergeCell ref="AI26:AI27"/>
    <mergeCell ref="AJ26:AJ27"/>
    <mergeCell ref="C28:C29"/>
    <mergeCell ref="F28:F29"/>
    <mergeCell ref="G28:G29"/>
    <mergeCell ref="I28:I29"/>
    <mergeCell ref="J28:J29"/>
    <mergeCell ref="K28:K29"/>
    <mergeCell ref="L28:L29"/>
    <mergeCell ref="M28:M29"/>
    <mergeCell ref="N28:N29"/>
    <mergeCell ref="O28:O29"/>
    <mergeCell ref="P28:P29"/>
    <mergeCell ref="X28:X29"/>
    <mergeCell ref="Y28:Y29"/>
    <mergeCell ref="Z28:Z29"/>
    <mergeCell ref="AA28:AA29"/>
    <mergeCell ref="AB28:AB29"/>
    <mergeCell ref="AC28:AC29"/>
    <mergeCell ref="AQ28:AQ29"/>
    <mergeCell ref="AD28:AD29"/>
    <mergeCell ref="AE28:AE29"/>
    <mergeCell ref="AF28:AF29"/>
    <mergeCell ref="AG28:AG29"/>
    <mergeCell ref="AH28:AH29"/>
    <mergeCell ref="AI28:AI29"/>
    <mergeCell ref="AJ28:AJ29"/>
    <mergeCell ref="AK28:AK29"/>
    <mergeCell ref="AL28:AL29"/>
    <mergeCell ref="O32:O33"/>
    <mergeCell ref="P32:P33"/>
    <mergeCell ref="X32:X33"/>
    <mergeCell ref="AN28:AN29"/>
    <mergeCell ref="AO28:AO29"/>
    <mergeCell ref="Y32:Y33"/>
    <mergeCell ref="Z32:Z33"/>
    <mergeCell ref="AA32:AA33"/>
    <mergeCell ref="AB32:AB33"/>
    <mergeCell ref="AC32:AC33"/>
    <mergeCell ref="AD32:AD33"/>
    <mergeCell ref="AE32:AE33"/>
    <mergeCell ref="AF32:AF33"/>
    <mergeCell ref="AG32:AG33"/>
    <mergeCell ref="AH32:AH33"/>
    <mergeCell ref="AI32:AI33"/>
    <mergeCell ref="AJ32:AJ33"/>
    <mergeCell ref="F37:F40"/>
    <mergeCell ref="G37:G40"/>
    <mergeCell ref="I37:I40"/>
    <mergeCell ref="J37:J40"/>
    <mergeCell ref="K37:K40"/>
    <mergeCell ref="L37:L40"/>
    <mergeCell ref="M37:M40"/>
    <mergeCell ref="N37:N40"/>
    <mergeCell ref="A32:A33"/>
    <mergeCell ref="B32:B33"/>
    <mergeCell ref="C32:C33"/>
    <mergeCell ref="E32:E33"/>
    <mergeCell ref="F32:F33"/>
    <mergeCell ref="G32:G33"/>
    <mergeCell ref="H32:H33"/>
    <mergeCell ref="I32:I33"/>
    <mergeCell ref="J32:J33"/>
    <mergeCell ref="K32:K33"/>
    <mergeCell ref="L32:L33"/>
    <mergeCell ref="M32:M33"/>
    <mergeCell ref="N32:N33"/>
    <mergeCell ref="O37:O40"/>
    <mergeCell ref="P37:P40"/>
    <mergeCell ref="X37:X40"/>
    <mergeCell ref="Y37:Y40"/>
    <mergeCell ref="Z37:Z40"/>
    <mergeCell ref="AA37:AA40"/>
    <mergeCell ref="AB37:AB40"/>
    <mergeCell ref="AC37:AC40"/>
    <mergeCell ref="AD37:AD40"/>
    <mergeCell ref="AE37:AE40"/>
    <mergeCell ref="AF37:AF40"/>
    <mergeCell ref="AG37:AG40"/>
    <mergeCell ref="AH37:AH40"/>
    <mergeCell ref="AI37:AI40"/>
    <mergeCell ref="AJ37:AJ40"/>
    <mergeCell ref="AK38:AK40"/>
    <mergeCell ref="AL38:AL40"/>
    <mergeCell ref="AN38:AN40"/>
    <mergeCell ref="AO38:AO40"/>
    <mergeCell ref="AQ38:AQ40"/>
    <mergeCell ref="C41:C43"/>
    <mergeCell ref="F41:F43"/>
    <mergeCell ref="G41:G43"/>
    <mergeCell ref="I41:I43"/>
    <mergeCell ref="J41:J43"/>
    <mergeCell ref="K41:K43"/>
    <mergeCell ref="L41:L43"/>
    <mergeCell ref="M41:M43"/>
    <mergeCell ref="N41:N43"/>
    <mergeCell ref="O41:O43"/>
    <mergeCell ref="P41:P43"/>
    <mergeCell ref="X41:X43"/>
    <mergeCell ref="Y41:Y43"/>
    <mergeCell ref="Z41:Z43"/>
    <mergeCell ref="AA41:AA43"/>
    <mergeCell ref="AB41:AB43"/>
    <mergeCell ref="AC41:AC43"/>
    <mergeCell ref="AD41:AD43"/>
    <mergeCell ref="AE41:AE43"/>
    <mergeCell ref="AF41:AF43"/>
    <mergeCell ref="AG41:AG43"/>
    <mergeCell ref="AH41:AH43"/>
    <mergeCell ref="AI41:AI43"/>
    <mergeCell ref="AJ41:AJ43"/>
    <mergeCell ref="AK42:AK43"/>
    <mergeCell ref="AL42:AL43"/>
    <mergeCell ref="AN42:AN43"/>
    <mergeCell ref="AO42:AO43"/>
    <mergeCell ref="AQ42:AQ43"/>
    <mergeCell ref="C44:C45"/>
    <mergeCell ref="F44:F45"/>
    <mergeCell ref="G44:G45"/>
    <mergeCell ref="I44:I45"/>
    <mergeCell ref="J44:J45"/>
    <mergeCell ref="K44:K45"/>
    <mergeCell ref="L44:L45"/>
    <mergeCell ref="M44:M45"/>
    <mergeCell ref="N44:N45"/>
    <mergeCell ref="O44:O45"/>
    <mergeCell ref="P44:P45"/>
    <mergeCell ref="X44:X45"/>
    <mergeCell ref="Y44:Y45"/>
    <mergeCell ref="Z44:Z45"/>
    <mergeCell ref="AA44:AA45"/>
    <mergeCell ref="AB44:AB45"/>
    <mergeCell ref="AC44:AC45"/>
    <mergeCell ref="AD44:AD45"/>
    <mergeCell ref="AE44:AE45"/>
    <mergeCell ref="AF44:AF45"/>
    <mergeCell ref="AG44:AG45"/>
    <mergeCell ref="AH44:AH45"/>
    <mergeCell ref="AI44:AI45"/>
    <mergeCell ref="AJ44:AJ45"/>
    <mergeCell ref="AK44:AK45"/>
    <mergeCell ref="AL44:AL45"/>
    <mergeCell ref="AN44:AN45"/>
    <mergeCell ref="AO44:AO45"/>
    <mergeCell ref="AQ44:AQ45"/>
    <mergeCell ref="C46:C47"/>
    <mergeCell ref="F46:F47"/>
    <mergeCell ref="G46:G47"/>
    <mergeCell ref="I46:I47"/>
    <mergeCell ref="J46:J47"/>
    <mergeCell ref="K46:K47"/>
    <mergeCell ref="L46:L47"/>
    <mergeCell ref="M46:M47"/>
    <mergeCell ref="N46:N47"/>
    <mergeCell ref="O46:O47"/>
    <mergeCell ref="P46:P47"/>
    <mergeCell ref="X46:X47"/>
    <mergeCell ref="Y46:Y47"/>
    <mergeCell ref="Z46:Z47"/>
    <mergeCell ref="AA46:AA47"/>
    <mergeCell ref="AB46:AB47"/>
    <mergeCell ref="AC46:AC47"/>
    <mergeCell ref="AD46:AD47"/>
    <mergeCell ref="AE46:AE47"/>
    <mergeCell ref="AF46:AF47"/>
    <mergeCell ref="AG46:AG47"/>
    <mergeCell ref="AH46:AH47"/>
    <mergeCell ref="AI46:AI47"/>
    <mergeCell ref="AJ46:AJ47"/>
    <mergeCell ref="AK46:AK47"/>
    <mergeCell ref="AL46:AL47"/>
    <mergeCell ref="AN46:AN47"/>
    <mergeCell ref="AO46:AO47"/>
    <mergeCell ref="AQ46:AQ47"/>
    <mergeCell ref="C49:C50"/>
    <mergeCell ref="F49:F50"/>
    <mergeCell ref="G49:G50"/>
    <mergeCell ref="I49:I50"/>
    <mergeCell ref="J49:J50"/>
    <mergeCell ref="K49:K50"/>
    <mergeCell ref="L49:L50"/>
    <mergeCell ref="M49:M50"/>
    <mergeCell ref="N49:N50"/>
    <mergeCell ref="O49:O50"/>
    <mergeCell ref="P49:P50"/>
    <mergeCell ref="X49:X50"/>
    <mergeCell ref="Y49:Y50"/>
    <mergeCell ref="Z49:Z50"/>
    <mergeCell ref="AA49:AA50"/>
    <mergeCell ref="AB49:AB50"/>
    <mergeCell ref="AC49:AC50"/>
    <mergeCell ref="AD49:AD50"/>
    <mergeCell ref="AE49:AE50"/>
    <mergeCell ref="AF49:AF50"/>
    <mergeCell ref="AG49:AG50"/>
    <mergeCell ref="AH49:AH50"/>
    <mergeCell ref="AN49:AN50"/>
    <mergeCell ref="AO49:AO50"/>
    <mergeCell ref="AQ49:AQ50"/>
    <mergeCell ref="AC51:AC52"/>
    <mergeCell ref="AH51:AH52"/>
    <mergeCell ref="C51:C52"/>
    <mergeCell ref="F51:F52"/>
    <mergeCell ref="G51:G52"/>
    <mergeCell ref="I51:I52"/>
    <mergeCell ref="J51:J52"/>
    <mergeCell ref="K51:K52"/>
    <mergeCell ref="L51:L52"/>
    <mergeCell ref="M51:M52"/>
    <mergeCell ref="N51:N52"/>
    <mergeCell ref="AI51:AI52"/>
    <mergeCell ref="AJ51:AJ52"/>
    <mergeCell ref="AK51:AK52"/>
    <mergeCell ref="AL51:AL52"/>
    <mergeCell ref="AI49:AI50"/>
    <mergeCell ref="AJ49:AJ50"/>
    <mergeCell ref="AK49:AK50"/>
    <mergeCell ref="AL49:AL50"/>
    <mergeCell ref="C53:C54"/>
    <mergeCell ref="F53:F54"/>
    <mergeCell ref="G53:G54"/>
    <mergeCell ref="I53:I54"/>
    <mergeCell ref="J53:J54"/>
    <mergeCell ref="K53:K54"/>
    <mergeCell ref="L53:L54"/>
    <mergeCell ref="M53:M54"/>
    <mergeCell ref="N53:N54"/>
    <mergeCell ref="O51:O52"/>
    <mergeCell ref="P51:P52"/>
    <mergeCell ref="X51:X52"/>
    <mergeCell ref="Y51:Y52"/>
    <mergeCell ref="Z51:Z52"/>
    <mergeCell ref="AA51:AA52"/>
    <mergeCell ref="AB51:AB52"/>
    <mergeCell ref="L55:L56"/>
    <mergeCell ref="M55:M56"/>
    <mergeCell ref="N55:N56"/>
    <mergeCell ref="O55:O56"/>
    <mergeCell ref="P55:P56"/>
    <mergeCell ref="X55:X56"/>
    <mergeCell ref="Y55:Y56"/>
    <mergeCell ref="AN51:AN52"/>
    <mergeCell ref="AO51:AO52"/>
    <mergeCell ref="O53:O54"/>
    <mergeCell ref="P53:P54"/>
    <mergeCell ref="X53:X54"/>
    <mergeCell ref="Y53:Y54"/>
    <mergeCell ref="Z53:Z54"/>
    <mergeCell ref="AA53:AA54"/>
    <mergeCell ref="AB53:AB54"/>
    <mergeCell ref="AC53:AC54"/>
    <mergeCell ref="AD53:AD54"/>
    <mergeCell ref="AE53:AE54"/>
    <mergeCell ref="AF53:AF54"/>
    <mergeCell ref="AG53:AG54"/>
    <mergeCell ref="AD51:AD52"/>
    <mergeCell ref="AE51:AE52"/>
    <mergeCell ref="AF51:AF52"/>
    <mergeCell ref="C55:C56"/>
    <mergeCell ref="D55:D56"/>
    <mergeCell ref="E55:E56"/>
    <mergeCell ref="F55:F56"/>
    <mergeCell ref="G55:G56"/>
    <mergeCell ref="H55:H56"/>
    <mergeCell ref="I55:I56"/>
    <mergeCell ref="J55:J56"/>
    <mergeCell ref="K55:K56"/>
    <mergeCell ref="AE55:AE56"/>
    <mergeCell ref="AF55:AF56"/>
    <mergeCell ref="AG55:AG56"/>
    <mergeCell ref="AH55:AH56"/>
    <mergeCell ref="AH53:AH54"/>
    <mergeCell ref="AI53:AI54"/>
    <mergeCell ref="AJ53:AJ54"/>
    <mergeCell ref="AK53:AK54"/>
    <mergeCell ref="AL53:AL54"/>
    <mergeCell ref="AI55:AI56"/>
    <mergeCell ref="Z57:Z58"/>
    <mergeCell ref="AA57:AA58"/>
    <mergeCell ref="AB57:AB58"/>
    <mergeCell ref="AC57:AC58"/>
    <mergeCell ref="Z55:Z56"/>
    <mergeCell ref="AA55:AA56"/>
    <mergeCell ref="AB55:AB56"/>
    <mergeCell ref="AC55:AC56"/>
    <mergeCell ref="AD55:AD56"/>
    <mergeCell ref="AD57:AD58"/>
    <mergeCell ref="J57:J58"/>
    <mergeCell ref="K57:K58"/>
    <mergeCell ref="L57:L58"/>
    <mergeCell ref="M57:M58"/>
    <mergeCell ref="N57:N58"/>
    <mergeCell ref="O57:O58"/>
    <mergeCell ref="P57:P58"/>
    <mergeCell ref="X57:X58"/>
    <mergeCell ref="Y57:Y58"/>
    <mergeCell ref="A57:A58"/>
    <mergeCell ref="B57:B58"/>
    <mergeCell ref="C57:C58"/>
    <mergeCell ref="D57:D58"/>
    <mergeCell ref="E57:E58"/>
    <mergeCell ref="F57:F58"/>
    <mergeCell ref="G57:G58"/>
    <mergeCell ref="H57:H58"/>
    <mergeCell ref="I57:I58"/>
    <mergeCell ref="AE57:AE58"/>
    <mergeCell ref="AF57:AF58"/>
    <mergeCell ref="AG57:AG58"/>
    <mergeCell ref="AH57:AH58"/>
    <mergeCell ref="AI57:AI58"/>
    <mergeCell ref="AJ57:AJ58"/>
    <mergeCell ref="A59:A62"/>
    <mergeCell ref="B59:B62"/>
    <mergeCell ref="C59:C62"/>
    <mergeCell ref="D59:D62"/>
    <mergeCell ref="E59:E62"/>
    <mergeCell ref="F59:F62"/>
    <mergeCell ref="G59:G62"/>
    <mergeCell ref="H59:H62"/>
    <mergeCell ref="J59:J62"/>
    <mergeCell ref="K59:K62"/>
    <mergeCell ref="L59:L62"/>
    <mergeCell ref="M59:M62"/>
    <mergeCell ref="N59:N62"/>
    <mergeCell ref="O59:O62"/>
    <mergeCell ref="P59:P62"/>
    <mergeCell ref="X59:X62"/>
    <mergeCell ref="Y59:Y62"/>
    <mergeCell ref="Z59:Z62"/>
    <mergeCell ref="AA59:AA62"/>
    <mergeCell ref="AB59:AB62"/>
    <mergeCell ref="AC59:AC62"/>
    <mergeCell ref="AD59:AD62"/>
    <mergeCell ref="AE59:AE62"/>
    <mergeCell ref="AF59:AF62"/>
    <mergeCell ref="AG59:AG62"/>
    <mergeCell ref="AH59:AH62"/>
    <mergeCell ref="AI59:AI62"/>
    <mergeCell ref="AJ59:AJ62"/>
    <mergeCell ref="AM7:AM8"/>
    <mergeCell ref="AO7:AP7"/>
    <mergeCell ref="AM53:AM54"/>
    <mergeCell ref="AM51:AM52"/>
    <mergeCell ref="AM49:AM50"/>
    <mergeCell ref="AM46:AM47"/>
    <mergeCell ref="AM44:AM45"/>
    <mergeCell ref="AM42:AM43"/>
    <mergeCell ref="AM38:AM40"/>
    <mergeCell ref="AM28:AM29"/>
    <mergeCell ref="AM23:AM27"/>
    <mergeCell ref="AM21:AM22"/>
    <mergeCell ref="AP21:AP22"/>
    <mergeCell ref="AP23:AP27"/>
    <mergeCell ref="AP28:AP29"/>
    <mergeCell ref="AP38:AP40"/>
    <mergeCell ref="AP42:AP43"/>
    <mergeCell ref="AP44:AP45"/>
    <mergeCell ref="AP46:AP47"/>
    <mergeCell ref="AP49:AP50"/>
    <mergeCell ref="AJ55:AJ56"/>
    <mergeCell ref="AP51:AP52"/>
    <mergeCell ref="AP53:AP54"/>
    <mergeCell ref="AR6:AX6"/>
    <mergeCell ref="AR7:AR8"/>
    <mergeCell ref="AS7:AS8"/>
    <mergeCell ref="AT7:AT8"/>
    <mergeCell ref="AU7:AU8"/>
    <mergeCell ref="AV7:AV8"/>
    <mergeCell ref="AW7:AW8"/>
    <mergeCell ref="AX7:AX8"/>
    <mergeCell ref="AR1:AR4"/>
    <mergeCell ref="AX1:AX4"/>
    <mergeCell ref="AS1:AW4"/>
    <mergeCell ref="AN53:AN54"/>
    <mergeCell ref="AO53:AO54"/>
    <mergeCell ref="AQ53:AQ54"/>
    <mergeCell ref="AQ51:AQ52"/>
    <mergeCell ref="AG51:AG52"/>
    <mergeCell ref="A68:A69"/>
    <mergeCell ref="B68:B69"/>
    <mergeCell ref="C68:C69"/>
    <mergeCell ref="D68:D69"/>
    <mergeCell ref="E68:E69"/>
    <mergeCell ref="F68:F69"/>
    <mergeCell ref="G68:G69"/>
    <mergeCell ref="H68:H69"/>
    <mergeCell ref="I68:I69"/>
    <mergeCell ref="J68:J69"/>
    <mergeCell ref="K68:K69"/>
    <mergeCell ref="L68:L69"/>
    <mergeCell ref="M68:M69"/>
    <mergeCell ref="N68:N69"/>
    <mergeCell ref="O68:O69"/>
    <mergeCell ref="P68:P69"/>
    <mergeCell ref="X68:X69"/>
    <mergeCell ref="Y68:Y69"/>
    <mergeCell ref="Z68:Z69"/>
    <mergeCell ref="AJ68:AJ69"/>
    <mergeCell ref="AK68:AK69"/>
    <mergeCell ref="AL68:AL69"/>
    <mergeCell ref="AN68:AN69"/>
    <mergeCell ref="AA68:AA69"/>
    <mergeCell ref="AB68:AB69"/>
    <mergeCell ref="AC68:AC69"/>
    <mergeCell ref="AD68:AD69"/>
    <mergeCell ref="AE68:AE69"/>
    <mergeCell ref="AF68:AF69"/>
    <mergeCell ref="AG68:AG69"/>
    <mergeCell ref="AH68:AH69"/>
    <mergeCell ref="AI68:AI69"/>
    <mergeCell ref="AQ68:AQ69"/>
    <mergeCell ref="AR68:AR69"/>
    <mergeCell ref="AS68:AS69"/>
    <mergeCell ref="AT68:AT69"/>
    <mergeCell ref="AU68:AU69"/>
    <mergeCell ref="AV68:AV69"/>
    <mergeCell ref="AW68:AW69"/>
    <mergeCell ref="AX68:AX69"/>
    <mergeCell ref="AM68:AM69"/>
    <mergeCell ref="AO68:AO69"/>
    <mergeCell ref="AP68:AP69"/>
    <mergeCell ref="A23:A25"/>
    <mergeCell ref="A26:A27"/>
    <mergeCell ref="B23:B25"/>
    <mergeCell ref="B26:B27"/>
    <mergeCell ref="D23:D25"/>
    <mergeCell ref="E23:E25"/>
    <mergeCell ref="D26:D27"/>
    <mergeCell ref="E26:E27"/>
    <mergeCell ref="H23:H25"/>
    <mergeCell ref="H26:H27"/>
    <mergeCell ref="AR28:AR29"/>
    <mergeCell ref="AS28:AS29"/>
    <mergeCell ref="AT28:AT29"/>
    <mergeCell ref="AU28:AU29"/>
    <mergeCell ref="AV28:AV29"/>
    <mergeCell ref="AW28:AW29"/>
    <mergeCell ref="AX28:AX29"/>
    <mergeCell ref="AR23:AR27"/>
    <mergeCell ref="AS23:AS27"/>
    <mergeCell ref="AI83:AI84"/>
    <mergeCell ref="AJ83:AJ84"/>
    <mergeCell ref="AK83:AK84"/>
    <mergeCell ref="AL83:AL84"/>
    <mergeCell ref="A83:A84"/>
    <mergeCell ref="B83:B84"/>
    <mergeCell ref="D83:D84"/>
    <mergeCell ref="E83:E84"/>
    <mergeCell ref="H83:H84"/>
    <mergeCell ref="C83:C84"/>
    <mergeCell ref="F83:F84"/>
    <mergeCell ref="G83:G84"/>
    <mergeCell ref="I83:I84"/>
    <mergeCell ref="J83:J84"/>
    <mergeCell ref="K83:K84"/>
    <mergeCell ref="L83:L84"/>
    <mergeCell ref="M83:M84"/>
    <mergeCell ref="N83:N84"/>
    <mergeCell ref="O83:O84"/>
    <mergeCell ref="P83:P84"/>
    <mergeCell ref="AM83:AM84"/>
    <mergeCell ref="AN83:AN84"/>
    <mergeCell ref="AO83:AO84"/>
    <mergeCell ref="AP83:AP84"/>
    <mergeCell ref="AQ83:AQ84"/>
    <mergeCell ref="AR83:AR84"/>
    <mergeCell ref="AS83:AS84"/>
    <mergeCell ref="AT83:AT84"/>
    <mergeCell ref="AU83:AU84"/>
    <mergeCell ref="AV83:AV84"/>
    <mergeCell ref="AX83:AX84"/>
    <mergeCell ref="AW21:AW22"/>
    <mergeCell ref="AS21:AS22"/>
    <mergeCell ref="AT21:AT22"/>
    <mergeCell ref="AU21:AU22"/>
    <mergeCell ref="AV21:AV22"/>
    <mergeCell ref="AX21:AX22"/>
    <mergeCell ref="AT23:AT27"/>
    <mergeCell ref="AU23:AU27"/>
    <mergeCell ref="AV23:AV27"/>
    <mergeCell ref="AW23:AW27"/>
    <mergeCell ref="AX23:AX27"/>
    <mergeCell ref="AW83:AW84"/>
    <mergeCell ref="AW46:AW47"/>
    <mergeCell ref="AW49:AW50"/>
    <mergeCell ref="AW51:AW52"/>
    <mergeCell ref="AW53:AW54"/>
    <mergeCell ref="AR46:AR47"/>
    <mergeCell ref="AS46:AS47"/>
    <mergeCell ref="AT46:AT47"/>
    <mergeCell ref="AU46:AU47"/>
    <mergeCell ref="AV46:AV47"/>
    <mergeCell ref="AX46:AX47"/>
    <mergeCell ref="AR49:AR50"/>
    <mergeCell ref="AS49:AS50"/>
    <mergeCell ref="AT49:AT50"/>
    <mergeCell ref="AU49:AU50"/>
    <mergeCell ref="AV49:AV50"/>
    <mergeCell ref="AX49:AX50"/>
    <mergeCell ref="AR53:AR54"/>
    <mergeCell ref="AS53:AS54"/>
    <mergeCell ref="AT53:AT54"/>
    <mergeCell ref="AU53:AU54"/>
    <mergeCell ref="AV53:AV54"/>
    <mergeCell ref="AX53:AX54"/>
    <mergeCell ref="AR51:AR52"/>
    <mergeCell ref="AS51:AS52"/>
    <mergeCell ref="AT51:AT52"/>
    <mergeCell ref="AU51:AU52"/>
    <mergeCell ref="AV51:AV52"/>
    <mergeCell ref="AX51:AX52"/>
    <mergeCell ref="A28:A29"/>
    <mergeCell ref="B28:B29"/>
    <mergeCell ref="D28:D29"/>
    <mergeCell ref="E28:E29"/>
    <mergeCell ref="D32:D33"/>
    <mergeCell ref="A37:A40"/>
    <mergeCell ref="B37:B40"/>
    <mergeCell ref="D37:D40"/>
    <mergeCell ref="E37:E40"/>
    <mergeCell ref="C37:C40"/>
    <mergeCell ref="A41:A43"/>
    <mergeCell ref="B41:B43"/>
    <mergeCell ref="D41:D43"/>
    <mergeCell ref="E41:E43"/>
    <mergeCell ref="E44:E45"/>
    <mergeCell ref="D44:D45"/>
    <mergeCell ref="A44:A45"/>
    <mergeCell ref="B44:B45"/>
    <mergeCell ref="A46:A47"/>
    <mergeCell ref="B46:B47"/>
    <mergeCell ref="D46:D47"/>
    <mergeCell ref="E46:E47"/>
    <mergeCell ref="A49:A50"/>
    <mergeCell ref="B49:B50"/>
    <mergeCell ref="D49:D50"/>
    <mergeCell ref="E49:E50"/>
    <mergeCell ref="E51:E52"/>
    <mergeCell ref="D51:D52"/>
    <mergeCell ref="B51:B52"/>
    <mergeCell ref="A51:A52"/>
    <mergeCell ref="A53:A54"/>
    <mergeCell ref="B53:B54"/>
    <mergeCell ref="D53:D54"/>
    <mergeCell ref="E53:E54"/>
    <mergeCell ref="B9:B11"/>
    <mergeCell ref="A9:A11"/>
    <mergeCell ref="E21:E22"/>
    <mergeCell ref="D21:D22"/>
    <mergeCell ref="B21:B22"/>
    <mergeCell ref="A21:A22"/>
    <mergeCell ref="E19:E20"/>
    <mergeCell ref="B19:B20"/>
    <mergeCell ref="D19:D20"/>
    <mergeCell ref="A19:A20"/>
    <mergeCell ref="E17:E18"/>
    <mergeCell ref="D17:D18"/>
    <mergeCell ref="B17:B18"/>
    <mergeCell ref="A17:A18"/>
    <mergeCell ref="C17:C18"/>
  </mergeCells>
  <conditionalFormatting sqref="P13:P14">
    <cfRule type="containsText" dxfId="582" priority="1106" operator="containsText" text="ALTA">
      <formula>NOT(ISERROR(SEARCH("ALTA",P13)))</formula>
    </cfRule>
    <cfRule type="containsText" dxfId="581" priority="1107" operator="containsText" text="EXTREMA">
      <formula>NOT(ISERROR(SEARCH("EXTREMA",P13)))</formula>
    </cfRule>
    <cfRule type="containsText" dxfId="580" priority="1108" operator="containsText" text="ALTA">
      <formula>NOT(ISERROR(SEARCH("ALTA",P13)))</formula>
    </cfRule>
    <cfRule type="containsText" dxfId="579" priority="1109" operator="containsText" text="MODERADA">
      <formula>NOT(ISERROR(SEARCH("MODERADA",P13)))</formula>
    </cfRule>
    <cfRule type="containsText" dxfId="578" priority="1110" operator="containsText" text="BAJA">
      <formula>NOT(ISERROR(SEARCH("BAJA",P13)))</formula>
    </cfRule>
    <cfRule type="colorScale" priority="1111">
      <colorScale>
        <cfvo type="num" val="1"/>
        <cfvo type="num" val="2"/>
        <cfvo type="num" val="5"/>
        <color rgb="FFF8696B"/>
        <color rgb="FFFFEB84"/>
        <color rgb="FF63BE7B"/>
      </colorScale>
    </cfRule>
    <cfRule type="colorScale" priority="1112">
      <colorScale>
        <cfvo type="min"/>
        <cfvo type="percentile" val="50"/>
        <cfvo type="max"/>
        <color rgb="FFF8696B"/>
        <color rgb="FFFFEB84"/>
        <color rgb="FF63BE7B"/>
      </colorScale>
    </cfRule>
  </conditionalFormatting>
  <conditionalFormatting sqref="P13:P14">
    <cfRule type="containsText" dxfId="577" priority="1113" operator="containsText" text="ALTA">
      <formula>NOT(ISERROR(SEARCH("ALTA",P13)))</formula>
    </cfRule>
    <cfRule type="containsText" dxfId="576" priority="1114" operator="containsText" text="EXTREMA">
      <formula>NOT(ISERROR(SEARCH("EXTREMA",P13)))</formula>
    </cfRule>
    <cfRule type="containsText" dxfId="575" priority="1115" operator="containsText" text="ALTA">
      <formula>NOT(ISERROR(SEARCH("ALTA",P13)))</formula>
    </cfRule>
    <cfRule type="containsText" dxfId="574" priority="1116" operator="containsText" text="MODERADA">
      <formula>NOT(ISERROR(SEARCH("MODERADA",P13)))</formula>
    </cfRule>
    <cfRule type="containsText" dxfId="573" priority="1117" operator="containsText" text="BAJA">
      <formula>NOT(ISERROR(SEARCH("BAJA",P13)))</formula>
    </cfRule>
    <cfRule type="colorScale" priority="1118">
      <colorScale>
        <cfvo type="num" val="1"/>
        <cfvo type="num" val="2"/>
        <cfvo type="num" val="5"/>
        <color rgb="FFF8696B"/>
        <color rgb="FFFFEB84"/>
        <color rgb="FF63BE7B"/>
      </colorScale>
    </cfRule>
    <cfRule type="colorScale" priority="1119">
      <colorScale>
        <cfvo type="min"/>
        <cfvo type="percentile" val="50"/>
        <cfvo type="max"/>
        <color rgb="FFF8696B"/>
        <color rgb="FFFFEB84"/>
        <color rgb="FF63BE7B"/>
      </colorScale>
    </cfRule>
  </conditionalFormatting>
  <conditionalFormatting sqref="P12">
    <cfRule type="containsText" dxfId="572" priority="1050" operator="containsText" text="ALTA">
      <formula>NOT(ISERROR(SEARCH("ALTA",P12)))</formula>
    </cfRule>
    <cfRule type="containsText" dxfId="571" priority="1051" operator="containsText" text="EXTREMA">
      <formula>NOT(ISERROR(SEARCH("EXTREMA",P12)))</formula>
    </cfRule>
    <cfRule type="containsText" dxfId="570" priority="1052" operator="containsText" text="ALTA">
      <formula>NOT(ISERROR(SEARCH("ALTA",P12)))</formula>
    </cfRule>
    <cfRule type="containsText" dxfId="569" priority="1053" operator="containsText" text="MODERADA">
      <formula>NOT(ISERROR(SEARCH("MODERADA",P12)))</formula>
    </cfRule>
    <cfRule type="containsText" dxfId="568" priority="1054" operator="containsText" text="BAJA">
      <formula>NOT(ISERROR(SEARCH("BAJA",P12)))</formula>
    </cfRule>
    <cfRule type="colorScale" priority="1055">
      <colorScale>
        <cfvo type="num" val="1"/>
        <cfvo type="num" val="2"/>
        <cfvo type="num" val="5"/>
        <color rgb="FFF8696B"/>
        <color rgb="FFFFEB84"/>
        <color rgb="FF63BE7B"/>
      </colorScale>
    </cfRule>
    <cfRule type="colorScale" priority="1056">
      <colorScale>
        <cfvo type="min"/>
        <cfvo type="percentile" val="50"/>
        <cfvo type="max"/>
        <color rgb="FFF8696B"/>
        <color rgb="FFFFEB84"/>
        <color rgb="FF63BE7B"/>
      </colorScale>
    </cfRule>
  </conditionalFormatting>
  <conditionalFormatting sqref="P12">
    <cfRule type="containsText" dxfId="567" priority="1057" operator="containsText" text="ALTA">
      <formula>NOT(ISERROR(SEARCH("ALTA",P12)))</formula>
    </cfRule>
    <cfRule type="containsText" dxfId="566" priority="1058" operator="containsText" text="EXTREMA">
      <formula>NOT(ISERROR(SEARCH("EXTREMA",P12)))</formula>
    </cfRule>
    <cfRule type="containsText" dxfId="565" priority="1059" operator="containsText" text="ALTA">
      <formula>NOT(ISERROR(SEARCH("ALTA",P12)))</formula>
    </cfRule>
    <cfRule type="containsText" dxfId="564" priority="1060" operator="containsText" text="MODERADA">
      <formula>NOT(ISERROR(SEARCH("MODERADA",P12)))</formula>
    </cfRule>
    <cfRule type="containsText" dxfId="563" priority="1061" operator="containsText" text="BAJA">
      <formula>NOT(ISERROR(SEARCH("BAJA",P12)))</formula>
    </cfRule>
    <cfRule type="colorScale" priority="1062">
      <colorScale>
        <cfvo type="num" val="1"/>
        <cfvo type="num" val="2"/>
        <cfvo type="num" val="5"/>
        <color rgb="FFF8696B"/>
        <color rgb="FFFFEB84"/>
        <color rgb="FF63BE7B"/>
      </colorScale>
    </cfRule>
    <cfRule type="colorScale" priority="1063">
      <colorScale>
        <cfvo type="min"/>
        <cfvo type="percentile" val="50"/>
        <cfvo type="max"/>
        <color rgb="FFF8696B"/>
        <color rgb="FFFFEB84"/>
        <color rgb="FF63BE7B"/>
      </colorScale>
    </cfRule>
  </conditionalFormatting>
  <conditionalFormatting sqref="AI12">
    <cfRule type="containsText" dxfId="562" priority="1064" operator="containsText" text="ALTA">
      <formula>NOT(ISERROR(SEARCH("ALTA",AI12)))</formula>
    </cfRule>
    <cfRule type="containsText" dxfId="561" priority="1065" operator="containsText" text="EXTREMA">
      <formula>NOT(ISERROR(SEARCH("EXTREMA",AI12)))</formula>
    </cfRule>
    <cfRule type="containsText" dxfId="560" priority="1066" operator="containsText" text="ALTA">
      <formula>NOT(ISERROR(SEARCH("ALTA",AI12)))</formula>
    </cfRule>
    <cfRule type="containsText" dxfId="559" priority="1067" operator="containsText" text="MODERADA">
      <formula>NOT(ISERROR(SEARCH("MODERADA",AI12)))</formula>
    </cfRule>
    <cfRule type="containsText" dxfId="558" priority="1068" operator="containsText" text="BAJA">
      <formula>NOT(ISERROR(SEARCH("BAJA",AI12)))</formula>
    </cfRule>
    <cfRule type="colorScale" priority="1069">
      <colorScale>
        <cfvo type="num" val="1"/>
        <cfvo type="num" val="2"/>
        <cfvo type="num" val="5"/>
        <color rgb="FFF8696B"/>
        <color rgb="FFFFEB84"/>
        <color rgb="FF63BE7B"/>
      </colorScale>
    </cfRule>
    <cfRule type="colorScale" priority="1070">
      <colorScale>
        <cfvo type="min"/>
        <cfvo type="percentile" val="50"/>
        <cfvo type="max"/>
        <color rgb="FFF8696B"/>
        <color rgb="FFFFEB84"/>
        <color rgb="FF63BE7B"/>
      </colorScale>
    </cfRule>
  </conditionalFormatting>
  <conditionalFormatting sqref="AI12">
    <cfRule type="containsText" dxfId="557" priority="1071" operator="containsText" text="ALTA">
      <formula>NOT(ISERROR(SEARCH("ALTA",AI12)))</formula>
    </cfRule>
    <cfRule type="containsText" dxfId="556" priority="1072" operator="containsText" text="EXTREMA">
      <formula>NOT(ISERROR(SEARCH("EXTREMA",AI12)))</formula>
    </cfRule>
    <cfRule type="containsText" dxfId="555" priority="1073" operator="containsText" text="ALTA">
      <formula>NOT(ISERROR(SEARCH("ALTA",AI12)))</formula>
    </cfRule>
    <cfRule type="containsText" dxfId="554" priority="1074" operator="containsText" text="MODERADA">
      <formula>NOT(ISERROR(SEARCH("MODERADA",AI12)))</formula>
    </cfRule>
    <cfRule type="containsText" dxfId="553" priority="1075" operator="containsText" text="BAJA">
      <formula>NOT(ISERROR(SEARCH("BAJA",AI12)))</formula>
    </cfRule>
    <cfRule type="colorScale" priority="1076">
      <colorScale>
        <cfvo type="num" val="1"/>
        <cfvo type="num" val="2"/>
        <cfvo type="num" val="5"/>
        <color rgb="FFF8696B"/>
        <color rgb="FFFFEB84"/>
        <color rgb="FF63BE7B"/>
      </colorScale>
    </cfRule>
    <cfRule type="colorScale" priority="1077">
      <colorScale>
        <cfvo type="min"/>
        <cfvo type="percentile" val="50"/>
        <cfvo type="max"/>
        <color rgb="FFF8696B"/>
        <color rgb="FFFFEB84"/>
        <color rgb="FF63BE7B"/>
      </colorScale>
    </cfRule>
  </conditionalFormatting>
  <conditionalFormatting sqref="AI13:AI14 AI9">
    <cfRule type="containsText" dxfId="552" priority="1337" operator="containsText" text="ALTA">
      <formula>NOT(ISERROR(SEARCH("ALTA",AI9)))</formula>
    </cfRule>
    <cfRule type="containsText" dxfId="551" priority="1338" operator="containsText" text="EXTREMA">
      <formula>NOT(ISERROR(SEARCH("EXTREMA",AI9)))</formula>
    </cfRule>
    <cfRule type="containsText" dxfId="550" priority="1339" operator="containsText" text="ALTA">
      <formula>NOT(ISERROR(SEARCH("ALTA",AI9)))</formula>
    </cfRule>
    <cfRule type="containsText" dxfId="549" priority="1340" operator="containsText" text="MODERADA">
      <formula>NOT(ISERROR(SEARCH("MODERADA",AI9)))</formula>
    </cfRule>
    <cfRule type="containsText" dxfId="548" priority="1341" operator="containsText" text="BAJA">
      <formula>NOT(ISERROR(SEARCH("BAJA",AI9)))</formula>
    </cfRule>
    <cfRule type="colorScale" priority="1342">
      <colorScale>
        <cfvo type="num" val="1"/>
        <cfvo type="num" val="2"/>
        <cfvo type="num" val="5"/>
        <color rgb="FFF8696B"/>
        <color rgb="FFFFEB84"/>
        <color rgb="FF63BE7B"/>
      </colorScale>
    </cfRule>
    <cfRule type="colorScale" priority="1343">
      <colorScale>
        <cfvo type="min"/>
        <cfvo type="percentile" val="50"/>
        <cfvo type="max"/>
        <color rgb="FFF8696B"/>
        <color rgb="FFFFEB84"/>
        <color rgb="FF63BE7B"/>
      </colorScale>
    </cfRule>
  </conditionalFormatting>
  <conditionalFormatting sqref="AI13:AI14 AI9">
    <cfRule type="containsText" dxfId="547" priority="1358" operator="containsText" text="ALTA">
      <formula>NOT(ISERROR(SEARCH("ALTA",AI9)))</formula>
    </cfRule>
    <cfRule type="containsText" dxfId="546" priority="1359" operator="containsText" text="EXTREMA">
      <formula>NOT(ISERROR(SEARCH("EXTREMA",AI9)))</formula>
    </cfRule>
    <cfRule type="containsText" dxfId="545" priority="1360" operator="containsText" text="ALTA">
      <formula>NOT(ISERROR(SEARCH("ALTA",AI9)))</formula>
    </cfRule>
    <cfRule type="containsText" dxfId="544" priority="1361" operator="containsText" text="MODERADA">
      <formula>NOT(ISERROR(SEARCH("MODERADA",AI9)))</formula>
    </cfRule>
    <cfRule type="containsText" dxfId="543" priority="1362" operator="containsText" text="BAJA">
      <formula>NOT(ISERROR(SEARCH("BAJA",AI9)))</formula>
    </cfRule>
    <cfRule type="colorScale" priority="1363">
      <colorScale>
        <cfvo type="num" val="1"/>
        <cfvo type="num" val="2"/>
        <cfvo type="num" val="5"/>
        <color rgb="FFF8696B"/>
        <color rgb="FFFFEB84"/>
        <color rgb="FF63BE7B"/>
      </colorScale>
    </cfRule>
    <cfRule type="colorScale" priority="1364">
      <colorScale>
        <cfvo type="min"/>
        <cfvo type="percentile" val="50"/>
        <cfvo type="max"/>
        <color rgb="FFF8696B"/>
        <color rgb="FFFFEB84"/>
        <color rgb="FF63BE7B"/>
      </colorScale>
    </cfRule>
  </conditionalFormatting>
  <conditionalFormatting sqref="P9">
    <cfRule type="containsText" dxfId="542" priority="1414" operator="containsText" text="ALTA">
      <formula>NOT(ISERROR(SEARCH("ALTA",P9)))</formula>
    </cfRule>
    <cfRule type="containsText" dxfId="541" priority="1415" operator="containsText" text="EXTREMA">
      <formula>NOT(ISERROR(SEARCH("EXTREMA",P9)))</formula>
    </cfRule>
    <cfRule type="containsText" dxfId="540" priority="1416" operator="containsText" text="ALTA">
      <formula>NOT(ISERROR(SEARCH("ALTA",P9)))</formula>
    </cfRule>
    <cfRule type="containsText" dxfId="539" priority="1417" operator="containsText" text="MODERADA">
      <formula>NOT(ISERROR(SEARCH("MODERADA",P9)))</formula>
    </cfRule>
    <cfRule type="containsText" dxfId="538" priority="1418" operator="containsText" text="BAJA">
      <formula>NOT(ISERROR(SEARCH("BAJA",P9)))</formula>
    </cfRule>
    <cfRule type="colorScale" priority="1419">
      <colorScale>
        <cfvo type="num" val="1"/>
        <cfvo type="num" val="2"/>
        <cfvo type="num" val="5"/>
        <color rgb="FFF8696B"/>
        <color rgb="FFFFEB84"/>
        <color rgb="FF63BE7B"/>
      </colorScale>
    </cfRule>
    <cfRule type="colorScale" priority="1420">
      <colorScale>
        <cfvo type="min"/>
        <cfvo type="percentile" val="50"/>
        <cfvo type="max"/>
        <color rgb="FFF8696B"/>
        <color rgb="FFFFEB84"/>
        <color rgb="FF63BE7B"/>
      </colorScale>
    </cfRule>
  </conditionalFormatting>
  <conditionalFormatting sqref="P9">
    <cfRule type="containsText" dxfId="537" priority="1421" operator="containsText" text="ALTA">
      <formula>NOT(ISERROR(SEARCH("ALTA",P9)))</formula>
    </cfRule>
    <cfRule type="containsText" dxfId="536" priority="1422" operator="containsText" text="EXTREMA">
      <formula>NOT(ISERROR(SEARCH("EXTREMA",P9)))</formula>
    </cfRule>
    <cfRule type="containsText" dxfId="535" priority="1423" operator="containsText" text="ALTA">
      <formula>NOT(ISERROR(SEARCH("ALTA",P9)))</formula>
    </cfRule>
    <cfRule type="containsText" dxfId="534" priority="1424" operator="containsText" text="MODERADA">
      <formula>NOT(ISERROR(SEARCH("MODERADA",P9)))</formula>
    </cfRule>
    <cfRule type="containsText" dxfId="533" priority="1425" operator="containsText" text="BAJA">
      <formula>NOT(ISERROR(SEARCH("BAJA",P9)))</formula>
    </cfRule>
    <cfRule type="colorScale" priority="1426">
      <colorScale>
        <cfvo type="num" val="1"/>
        <cfvo type="num" val="2"/>
        <cfvo type="num" val="5"/>
        <color rgb="FFF8696B"/>
        <color rgb="FFFFEB84"/>
        <color rgb="FF63BE7B"/>
      </colorScale>
    </cfRule>
    <cfRule type="colorScale" priority="1427">
      <colorScale>
        <cfvo type="min"/>
        <cfvo type="percentile" val="50"/>
        <cfvo type="max"/>
        <color rgb="FFF8696B"/>
        <color rgb="FFFFEB84"/>
        <color rgb="FF63BE7B"/>
      </colorScale>
    </cfRule>
  </conditionalFormatting>
  <conditionalFormatting sqref="P16">
    <cfRule type="containsText" dxfId="532" priority="994" operator="containsText" text="ALTA">
      <formula>NOT(ISERROR(SEARCH("ALTA",P16)))</formula>
    </cfRule>
    <cfRule type="containsText" dxfId="531" priority="995" operator="containsText" text="EXTREMA">
      <formula>NOT(ISERROR(SEARCH("EXTREMA",P16)))</formula>
    </cfRule>
    <cfRule type="containsText" dxfId="530" priority="996" operator="containsText" text="ALTA">
      <formula>NOT(ISERROR(SEARCH("ALTA",P16)))</formula>
    </cfRule>
    <cfRule type="containsText" dxfId="529" priority="997" operator="containsText" text="MODERADA">
      <formula>NOT(ISERROR(SEARCH("MODERADA",P16)))</formula>
    </cfRule>
    <cfRule type="containsText" dxfId="528" priority="998" operator="containsText" text="BAJA">
      <formula>NOT(ISERROR(SEARCH("BAJA",P16)))</formula>
    </cfRule>
    <cfRule type="colorScale" priority="999">
      <colorScale>
        <cfvo type="num" val="1"/>
        <cfvo type="num" val="2"/>
        <cfvo type="num" val="5"/>
        <color rgb="FFF8696B"/>
        <color rgb="FFFFEB84"/>
        <color rgb="FF63BE7B"/>
      </colorScale>
    </cfRule>
    <cfRule type="colorScale" priority="1000">
      <colorScale>
        <cfvo type="min"/>
        <cfvo type="percentile" val="50"/>
        <cfvo type="max"/>
        <color rgb="FFF8696B"/>
        <color rgb="FFFFEB84"/>
        <color rgb="FF63BE7B"/>
      </colorScale>
    </cfRule>
  </conditionalFormatting>
  <conditionalFormatting sqref="P16">
    <cfRule type="containsText" dxfId="527" priority="1001" operator="containsText" text="ALTA">
      <formula>NOT(ISERROR(SEARCH("ALTA",P16)))</formula>
    </cfRule>
    <cfRule type="containsText" dxfId="526" priority="1002" operator="containsText" text="EXTREMA">
      <formula>NOT(ISERROR(SEARCH("EXTREMA",P16)))</formula>
    </cfRule>
    <cfRule type="containsText" dxfId="525" priority="1003" operator="containsText" text="ALTA">
      <formula>NOT(ISERROR(SEARCH("ALTA",P16)))</formula>
    </cfRule>
    <cfRule type="containsText" dxfId="524" priority="1004" operator="containsText" text="MODERADA">
      <formula>NOT(ISERROR(SEARCH("MODERADA",P16)))</formula>
    </cfRule>
    <cfRule type="containsText" dxfId="523" priority="1005" operator="containsText" text="BAJA">
      <formula>NOT(ISERROR(SEARCH("BAJA",P16)))</formula>
    </cfRule>
    <cfRule type="colorScale" priority="1006">
      <colorScale>
        <cfvo type="num" val="1"/>
        <cfvo type="num" val="2"/>
        <cfvo type="num" val="5"/>
        <color rgb="FFF8696B"/>
        <color rgb="FFFFEB84"/>
        <color rgb="FF63BE7B"/>
      </colorScale>
    </cfRule>
    <cfRule type="colorScale" priority="1007">
      <colorScale>
        <cfvo type="min"/>
        <cfvo type="percentile" val="50"/>
        <cfvo type="max"/>
        <color rgb="FFF8696B"/>
        <color rgb="FFFFEB84"/>
        <color rgb="FF63BE7B"/>
      </colorScale>
    </cfRule>
  </conditionalFormatting>
  <conditionalFormatting sqref="P17">
    <cfRule type="containsText" dxfId="522" priority="980" operator="containsText" text="ALTA">
      <formula>NOT(ISERROR(SEARCH("ALTA",P17)))</formula>
    </cfRule>
    <cfRule type="containsText" dxfId="521" priority="981" operator="containsText" text="EXTREMA">
      <formula>NOT(ISERROR(SEARCH("EXTREMA",P17)))</formula>
    </cfRule>
    <cfRule type="containsText" dxfId="520" priority="982" operator="containsText" text="ALTA">
      <formula>NOT(ISERROR(SEARCH("ALTA",P17)))</formula>
    </cfRule>
    <cfRule type="containsText" dxfId="519" priority="983" operator="containsText" text="MODERADA">
      <formula>NOT(ISERROR(SEARCH("MODERADA",P17)))</formula>
    </cfRule>
    <cfRule type="containsText" dxfId="518" priority="984" operator="containsText" text="BAJA">
      <formula>NOT(ISERROR(SEARCH("BAJA",P17)))</formula>
    </cfRule>
    <cfRule type="colorScale" priority="985">
      <colorScale>
        <cfvo type="num" val="1"/>
        <cfvo type="num" val="2"/>
        <cfvo type="num" val="5"/>
        <color rgb="FFF8696B"/>
        <color rgb="FFFFEB84"/>
        <color rgb="FF63BE7B"/>
      </colorScale>
    </cfRule>
    <cfRule type="colorScale" priority="986">
      <colorScale>
        <cfvo type="min"/>
        <cfvo type="percentile" val="50"/>
        <cfvo type="max"/>
        <color rgb="FFF8696B"/>
        <color rgb="FFFFEB84"/>
        <color rgb="FF63BE7B"/>
      </colorScale>
    </cfRule>
  </conditionalFormatting>
  <conditionalFormatting sqref="P17">
    <cfRule type="containsText" dxfId="517" priority="987" operator="containsText" text="ALTA">
      <formula>NOT(ISERROR(SEARCH("ALTA",P17)))</formula>
    </cfRule>
    <cfRule type="containsText" dxfId="516" priority="988" operator="containsText" text="EXTREMA">
      <formula>NOT(ISERROR(SEARCH("EXTREMA",P17)))</formula>
    </cfRule>
    <cfRule type="containsText" dxfId="515" priority="989" operator="containsText" text="ALTA">
      <formula>NOT(ISERROR(SEARCH("ALTA",P17)))</formula>
    </cfRule>
    <cfRule type="containsText" dxfId="514" priority="990" operator="containsText" text="MODERADA">
      <formula>NOT(ISERROR(SEARCH("MODERADA",P17)))</formula>
    </cfRule>
    <cfRule type="containsText" dxfId="513" priority="991" operator="containsText" text="BAJA">
      <formula>NOT(ISERROR(SEARCH("BAJA",P17)))</formula>
    </cfRule>
    <cfRule type="colorScale" priority="992">
      <colorScale>
        <cfvo type="num" val="1"/>
        <cfvo type="num" val="2"/>
        <cfvo type="num" val="5"/>
        <color rgb="FFF8696B"/>
        <color rgb="FFFFEB84"/>
        <color rgb="FF63BE7B"/>
      </colorScale>
    </cfRule>
    <cfRule type="colorScale" priority="993">
      <colorScale>
        <cfvo type="min"/>
        <cfvo type="percentile" val="50"/>
        <cfvo type="max"/>
        <color rgb="FFF8696B"/>
        <color rgb="FFFFEB84"/>
        <color rgb="FF63BE7B"/>
      </colorScale>
    </cfRule>
  </conditionalFormatting>
  <conditionalFormatting sqref="P19">
    <cfRule type="containsText" dxfId="512" priority="966" operator="containsText" text="ALTA">
      <formula>NOT(ISERROR(SEARCH("ALTA",P19)))</formula>
    </cfRule>
    <cfRule type="containsText" dxfId="511" priority="967" operator="containsText" text="EXTREMA">
      <formula>NOT(ISERROR(SEARCH("EXTREMA",P19)))</formula>
    </cfRule>
    <cfRule type="containsText" dxfId="510" priority="968" operator="containsText" text="ALTA">
      <formula>NOT(ISERROR(SEARCH("ALTA",P19)))</formula>
    </cfRule>
    <cfRule type="containsText" dxfId="509" priority="969" operator="containsText" text="MODERADA">
      <formula>NOT(ISERROR(SEARCH("MODERADA",P19)))</formula>
    </cfRule>
    <cfRule type="containsText" dxfId="508" priority="970" operator="containsText" text="BAJA">
      <formula>NOT(ISERROR(SEARCH("BAJA",P19)))</formula>
    </cfRule>
    <cfRule type="colorScale" priority="971">
      <colorScale>
        <cfvo type="num" val="1"/>
        <cfvo type="num" val="2"/>
        <cfvo type="num" val="5"/>
        <color rgb="FFF8696B"/>
        <color rgb="FFFFEB84"/>
        <color rgb="FF63BE7B"/>
      </colorScale>
    </cfRule>
    <cfRule type="colorScale" priority="972">
      <colorScale>
        <cfvo type="min"/>
        <cfvo type="percentile" val="50"/>
        <cfvo type="max"/>
        <color rgb="FFF8696B"/>
        <color rgb="FFFFEB84"/>
        <color rgb="FF63BE7B"/>
      </colorScale>
    </cfRule>
  </conditionalFormatting>
  <conditionalFormatting sqref="P19">
    <cfRule type="containsText" dxfId="507" priority="973" operator="containsText" text="ALTA">
      <formula>NOT(ISERROR(SEARCH("ALTA",P19)))</formula>
    </cfRule>
    <cfRule type="containsText" dxfId="506" priority="974" operator="containsText" text="EXTREMA">
      <formula>NOT(ISERROR(SEARCH("EXTREMA",P19)))</formula>
    </cfRule>
    <cfRule type="containsText" dxfId="505" priority="975" operator="containsText" text="ALTA">
      <formula>NOT(ISERROR(SEARCH("ALTA",P19)))</formula>
    </cfRule>
    <cfRule type="containsText" dxfId="504" priority="976" operator="containsText" text="MODERADA">
      <formula>NOT(ISERROR(SEARCH("MODERADA",P19)))</formula>
    </cfRule>
    <cfRule type="containsText" dxfId="503" priority="977" operator="containsText" text="BAJA">
      <formula>NOT(ISERROR(SEARCH("BAJA",P19)))</formula>
    </cfRule>
    <cfRule type="colorScale" priority="978">
      <colorScale>
        <cfvo type="num" val="1"/>
        <cfvo type="num" val="2"/>
        <cfvo type="num" val="5"/>
        <color rgb="FFF8696B"/>
        <color rgb="FFFFEB84"/>
        <color rgb="FF63BE7B"/>
      </colorScale>
    </cfRule>
    <cfRule type="colorScale" priority="979">
      <colorScale>
        <cfvo type="min"/>
        <cfvo type="percentile" val="50"/>
        <cfvo type="max"/>
        <color rgb="FFF8696B"/>
        <color rgb="FFFFEB84"/>
        <color rgb="FF63BE7B"/>
      </colorScale>
    </cfRule>
  </conditionalFormatting>
  <conditionalFormatting sqref="P21">
    <cfRule type="containsText" dxfId="502" priority="952" operator="containsText" text="ALTA">
      <formula>NOT(ISERROR(SEARCH("ALTA",P21)))</formula>
    </cfRule>
    <cfRule type="containsText" dxfId="501" priority="953" operator="containsText" text="EXTREMA">
      <formula>NOT(ISERROR(SEARCH("EXTREMA",P21)))</formula>
    </cfRule>
    <cfRule type="containsText" dxfId="500" priority="954" operator="containsText" text="ALTA">
      <formula>NOT(ISERROR(SEARCH("ALTA",P21)))</formula>
    </cfRule>
    <cfRule type="containsText" dxfId="499" priority="955" operator="containsText" text="MODERADA">
      <formula>NOT(ISERROR(SEARCH("MODERADA",P21)))</formula>
    </cfRule>
    <cfRule type="containsText" dxfId="498" priority="956" operator="containsText" text="BAJA">
      <formula>NOT(ISERROR(SEARCH("BAJA",P21)))</formula>
    </cfRule>
    <cfRule type="colorScale" priority="957">
      <colorScale>
        <cfvo type="num" val="1"/>
        <cfvo type="num" val="2"/>
        <cfvo type="num" val="5"/>
        <color rgb="FFF8696B"/>
        <color rgb="FFFFEB84"/>
        <color rgb="FF63BE7B"/>
      </colorScale>
    </cfRule>
    <cfRule type="colorScale" priority="958">
      <colorScale>
        <cfvo type="min"/>
        <cfvo type="percentile" val="50"/>
        <cfvo type="max"/>
        <color rgb="FFF8696B"/>
        <color rgb="FFFFEB84"/>
        <color rgb="FF63BE7B"/>
      </colorScale>
    </cfRule>
  </conditionalFormatting>
  <conditionalFormatting sqref="P21">
    <cfRule type="containsText" dxfId="497" priority="959" operator="containsText" text="ALTA">
      <formula>NOT(ISERROR(SEARCH("ALTA",P21)))</formula>
    </cfRule>
    <cfRule type="containsText" dxfId="496" priority="960" operator="containsText" text="EXTREMA">
      <formula>NOT(ISERROR(SEARCH("EXTREMA",P21)))</formula>
    </cfRule>
    <cfRule type="containsText" dxfId="495" priority="961" operator="containsText" text="ALTA">
      <formula>NOT(ISERROR(SEARCH("ALTA",P21)))</formula>
    </cfRule>
    <cfRule type="containsText" dxfId="494" priority="962" operator="containsText" text="MODERADA">
      <formula>NOT(ISERROR(SEARCH("MODERADA",P21)))</formula>
    </cfRule>
    <cfRule type="containsText" dxfId="493" priority="963" operator="containsText" text="BAJA">
      <formula>NOT(ISERROR(SEARCH("BAJA",P21)))</formula>
    </cfRule>
    <cfRule type="colorScale" priority="964">
      <colorScale>
        <cfvo type="num" val="1"/>
        <cfvo type="num" val="2"/>
        <cfvo type="num" val="5"/>
        <color rgb="FFF8696B"/>
        <color rgb="FFFFEB84"/>
        <color rgb="FF63BE7B"/>
      </colorScale>
    </cfRule>
    <cfRule type="colorScale" priority="965">
      <colorScale>
        <cfvo type="min"/>
        <cfvo type="percentile" val="50"/>
        <cfvo type="max"/>
        <color rgb="FFF8696B"/>
        <color rgb="FFFFEB84"/>
        <color rgb="FF63BE7B"/>
      </colorScale>
    </cfRule>
  </conditionalFormatting>
  <conditionalFormatting sqref="AI16">
    <cfRule type="containsText" dxfId="492" priority="938" operator="containsText" text="ALTA">
      <formula>NOT(ISERROR(SEARCH("ALTA",AI16)))</formula>
    </cfRule>
    <cfRule type="containsText" dxfId="491" priority="939" operator="containsText" text="EXTREMA">
      <formula>NOT(ISERROR(SEARCH("EXTREMA",AI16)))</formula>
    </cfRule>
    <cfRule type="containsText" dxfId="490" priority="940" operator="containsText" text="ALTA">
      <formula>NOT(ISERROR(SEARCH("ALTA",AI16)))</formula>
    </cfRule>
    <cfRule type="containsText" dxfId="489" priority="941" operator="containsText" text="MODERADA">
      <formula>NOT(ISERROR(SEARCH("MODERADA",AI16)))</formula>
    </cfRule>
    <cfRule type="containsText" dxfId="488" priority="942" operator="containsText" text="BAJA">
      <formula>NOT(ISERROR(SEARCH("BAJA",AI16)))</formula>
    </cfRule>
    <cfRule type="colorScale" priority="943">
      <colorScale>
        <cfvo type="num" val="1"/>
        <cfvo type="num" val="2"/>
        <cfvo type="num" val="5"/>
        <color rgb="FFF8696B"/>
        <color rgb="FFFFEB84"/>
        <color rgb="FF63BE7B"/>
      </colorScale>
    </cfRule>
    <cfRule type="colorScale" priority="944">
      <colorScale>
        <cfvo type="min"/>
        <cfvo type="percentile" val="50"/>
        <cfvo type="max"/>
        <color rgb="FFF8696B"/>
        <color rgb="FFFFEB84"/>
        <color rgb="FF63BE7B"/>
      </colorScale>
    </cfRule>
  </conditionalFormatting>
  <conditionalFormatting sqref="AI16">
    <cfRule type="containsText" dxfId="487" priority="945" operator="containsText" text="ALTA">
      <formula>NOT(ISERROR(SEARCH("ALTA",AI16)))</formula>
    </cfRule>
    <cfRule type="containsText" dxfId="486" priority="946" operator="containsText" text="EXTREMA">
      <formula>NOT(ISERROR(SEARCH("EXTREMA",AI16)))</formula>
    </cfRule>
    <cfRule type="containsText" dxfId="485" priority="947" operator="containsText" text="ALTA">
      <formula>NOT(ISERROR(SEARCH("ALTA",AI16)))</formula>
    </cfRule>
    <cfRule type="containsText" dxfId="484" priority="948" operator="containsText" text="MODERADA">
      <formula>NOT(ISERROR(SEARCH("MODERADA",AI16)))</formula>
    </cfRule>
    <cfRule type="containsText" dxfId="483" priority="949" operator="containsText" text="BAJA">
      <formula>NOT(ISERROR(SEARCH("BAJA",AI16)))</formula>
    </cfRule>
    <cfRule type="colorScale" priority="950">
      <colorScale>
        <cfvo type="num" val="1"/>
        <cfvo type="num" val="2"/>
        <cfvo type="num" val="5"/>
        <color rgb="FFF8696B"/>
        <color rgb="FFFFEB84"/>
        <color rgb="FF63BE7B"/>
      </colorScale>
    </cfRule>
    <cfRule type="colorScale" priority="951">
      <colorScale>
        <cfvo type="min"/>
        <cfvo type="percentile" val="50"/>
        <cfvo type="max"/>
        <color rgb="FFF8696B"/>
        <color rgb="FFFFEB84"/>
        <color rgb="FF63BE7B"/>
      </colorScale>
    </cfRule>
  </conditionalFormatting>
  <conditionalFormatting sqref="AI17">
    <cfRule type="containsText" dxfId="482" priority="924" operator="containsText" text="ALTA">
      <formula>NOT(ISERROR(SEARCH("ALTA",AI17)))</formula>
    </cfRule>
    <cfRule type="containsText" dxfId="481" priority="925" operator="containsText" text="EXTREMA">
      <formula>NOT(ISERROR(SEARCH("EXTREMA",AI17)))</formula>
    </cfRule>
    <cfRule type="containsText" dxfId="480" priority="926" operator="containsText" text="ALTA">
      <formula>NOT(ISERROR(SEARCH("ALTA",AI17)))</formula>
    </cfRule>
    <cfRule type="containsText" dxfId="479" priority="927" operator="containsText" text="MODERADA">
      <formula>NOT(ISERROR(SEARCH("MODERADA",AI17)))</formula>
    </cfRule>
    <cfRule type="containsText" dxfId="478" priority="928" operator="containsText" text="BAJA">
      <formula>NOT(ISERROR(SEARCH("BAJA",AI17)))</formula>
    </cfRule>
    <cfRule type="colorScale" priority="929">
      <colorScale>
        <cfvo type="num" val="1"/>
        <cfvo type="num" val="2"/>
        <cfvo type="num" val="5"/>
        <color rgb="FFF8696B"/>
        <color rgb="FFFFEB84"/>
        <color rgb="FF63BE7B"/>
      </colorScale>
    </cfRule>
    <cfRule type="colorScale" priority="930">
      <colorScale>
        <cfvo type="min"/>
        <cfvo type="percentile" val="50"/>
        <cfvo type="max"/>
        <color rgb="FFF8696B"/>
        <color rgb="FFFFEB84"/>
        <color rgb="FF63BE7B"/>
      </colorScale>
    </cfRule>
  </conditionalFormatting>
  <conditionalFormatting sqref="AI17">
    <cfRule type="containsText" dxfId="477" priority="931" operator="containsText" text="ALTA">
      <formula>NOT(ISERROR(SEARCH("ALTA",AI17)))</formula>
    </cfRule>
    <cfRule type="containsText" dxfId="476" priority="932" operator="containsText" text="EXTREMA">
      <formula>NOT(ISERROR(SEARCH("EXTREMA",AI17)))</formula>
    </cfRule>
    <cfRule type="containsText" dxfId="475" priority="933" operator="containsText" text="ALTA">
      <formula>NOT(ISERROR(SEARCH("ALTA",AI17)))</formula>
    </cfRule>
    <cfRule type="containsText" dxfId="474" priority="934" operator="containsText" text="MODERADA">
      <formula>NOT(ISERROR(SEARCH("MODERADA",AI17)))</formula>
    </cfRule>
    <cfRule type="containsText" dxfId="473" priority="935" operator="containsText" text="BAJA">
      <formula>NOT(ISERROR(SEARCH("BAJA",AI17)))</formula>
    </cfRule>
    <cfRule type="colorScale" priority="936">
      <colorScale>
        <cfvo type="num" val="1"/>
        <cfvo type="num" val="2"/>
        <cfvo type="num" val="5"/>
        <color rgb="FFF8696B"/>
        <color rgb="FFFFEB84"/>
        <color rgb="FF63BE7B"/>
      </colorScale>
    </cfRule>
    <cfRule type="colorScale" priority="937">
      <colorScale>
        <cfvo type="min"/>
        <cfvo type="percentile" val="50"/>
        <cfvo type="max"/>
        <color rgb="FFF8696B"/>
        <color rgb="FFFFEB84"/>
        <color rgb="FF63BE7B"/>
      </colorScale>
    </cfRule>
  </conditionalFormatting>
  <conditionalFormatting sqref="AI19">
    <cfRule type="containsText" dxfId="472" priority="910" operator="containsText" text="ALTA">
      <formula>NOT(ISERROR(SEARCH("ALTA",AI19)))</formula>
    </cfRule>
    <cfRule type="containsText" dxfId="471" priority="911" operator="containsText" text="EXTREMA">
      <formula>NOT(ISERROR(SEARCH("EXTREMA",AI19)))</formula>
    </cfRule>
    <cfRule type="containsText" dxfId="470" priority="912" operator="containsText" text="ALTA">
      <formula>NOT(ISERROR(SEARCH("ALTA",AI19)))</formula>
    </cfRule>
    <cfRule type="containsText" dxfId="469" priority="913" operator="containsText" text="MODERADA">
      <formula>NOT(ISERROR(SEARCH("MODERADA",AI19)))</formula>
    </cfRule>
    <cfRule type="containsText" dxfId="468" priority="914" operator="containsText" text="BAJA">
      <formula>NOT(ISERROR(SEARCH("BAJA",AI19)))</formula>
    </cfRule>
    <cfRule type="colorScale" priority="915">
      <colorScale>
        <cfvo type="num" val="1"/>
        <cfvo type="num" val="2"/>
        <cfvo type="num" val="5"/>
        <color rgb="FFF8696B"/>
        <color rgb="FFFFEB84"/>
        <color rgb="FF63BE7B"/>
      </colorScale>
    </cfRule>
    <cfRule type="colorScale" priority="916">
      <colorScale>
        <cfvo type="min"/>
        <cfvo type="percentile" val="50"/>
        <cfvo type="max"/>
        <color rgb="FFF8696B"/>
        <color rgb="FFFFEB84"/>
        <color rgb="FF63BE7B"/>
      </colorScale>
    </cfRule>
  </conditionalFormatting>
  <conditionalFormatting sqref="AI19">
    <cfRule type="containsText" dxfId="467" priority="917" operator="containsText" text="ALTA">
      <formula>NOT(ISERROR(SEARCH("ALTA",AI19)))</formula>
    </cfRule>
    <cfRule type="containsText" dxfId="466" priority="918" operator="containsText" text="EXTREMA">
      <formula>NOT(ISERROR(SEARCH("EXTREMA",AI19)))</formula>
    </cfRule>
    <cfRule type="containsText" dxfId="465" priority="919" operator="containsText" text="ALTA">
      <formula>NOT(ISERROR(SEARCH("ALTA",AI19)))</formula>
    </cfRule>
    <cfRule type="containsText" dxfId="464" priority="920" operator="containsText" text="MODERADA">
      <formula>NOT(ISERROR(SEARCH("MODERADA",AI19)))</formula>
    </cfRule>
    <cfRule type="containsText" dxfId="463" priority="921" operator="containsText" text="BAJA">
      <formula>NOT(ISERROR(SEARCH("BAJA",AI19)))</formula>
    </cfRule>
    <cfRule type="colorScale" priority="922">
      <colorScale>
        <cfvo type="num" val="1"/>
        <cfvo type="num" val="2"/>
        <cfvo type="num" val="5"/>
        <color rgb="FFF8696B"/>
        <color rgb="FFFFEB84"/>
        <color rgb="FF63BE7B"/>
      </colorScale>
    </cfRule>
    <cfRule type="colorScale" priority="923">
      <colorScale>
        <cfvo type="min"/>
        <cfvo type="percentile" val="50"/>
        <cfvo type="max"/>
        <color rgb="FFF8696B"/>
        <color rgb="FFFFEB84"/>
        <color rgb="FF63BE7B"/>
      </colorScale>
    </cfRule>
  </conditionalFormatting>
  <conditionalFormatting sqref="AI21">
    <cfRule type="containsText" dxfId="462" priority="896" operator="containsText" text="ALTA">
      <formula>NOT(ISERROR(SEARCH("ALTA",AI21)))</formula>
    </cfRule>
    <cfRule type="containsText" dxfId="461" priority="897" operator="containsText" text="EXTREMA">
      <formula>NOT(ISERROR(SEARCH("EXTREMA",AI21)))</formula>
    </cfRule>
    <cfRule type="containsText" dxfId="460" priority="898" operator="containsText" text="ALTA">
      <formula>NOT(ISERROR(SEARCH("ALTA",AI21)))</formula>
    </cfRule>
    <cfRule type="containsText" dxfId="459" priority="899" operator="containsText" text="MODERADA">
      <formula>NOT(ISERROR(SEARCH("MODERADA",AI21)))</formula>
    </cfRule>
    <cfRule type="containsText" dxfId="458" priority="900" operator="containsText" text="BAJA">
      <formula>NOT(ISERROR(SEARCH("BAJA",AI21)))</formula>
    </cfRule>
    <cfRule type="colorScale" priority="901">
      <colorScale>
        <cfvo type="num" val="1"/>
        <cfvo type="num" val="2"/>
        <cfvo type="num" val="5"/>
        <color rgb="FFF8696B"/>
        <color rgb="FFFFEB84"/>
        <color rgb="FF63BE7B"/>
      </colorScale>
    </cfRule>
    <cfRule type="colorScale" priority="902">
      <colorScale>
        <cfvo type="min"/>
        <cfvo type="percentile" val="50"/>
        <cfvo type="max"/>
        <color rgb="FFF8696B"/>
        <color rgb="FFFFEB84"/>
        <color rgb="FF63BE7B"/>
      </colorScale>
    </cfRule>
  </conditionalFormatting>
  <conditionalFormatting sqref="AI21">
    <cfRule type="containsText" dxfId="457" priority="903" operator="containsText" text="ALTA">
      <formula>NOT(ISERROR(SEARCH("ALTA",AI21)))</formula>
    </cfRule>
    <cfRule type="containsText" dxfId="456" priority="904" operator="containsText" text="EXTREMA">
      <formula>NOT(ISERROR(SEARCH("EXTREMA",AI21)))</formula>
    </cfRule>
    <cfRule type="containsText" dxfId="455" priority="905" operator="containsText" text="ALTA">
      <formula>NOT(ISERROR(SEARCH("ALTA",AI21)))</formula>
    </cfRule>
    <cfRule type="containsText" dxfId="454" priority="906" operator="containsText" text="MODERADA">
      <formula>NOT(ISERROR(SEARCH("MODERADA",AI21)))</formula>
    </cfRule>
    <cfRule type="containsText" dxfId="453" priority="907" operator="containsText" text="BAJA">
      <formula>NOT(ISERROR(SEARCH("BAJA",AI21)))</formula>
    </cfRule>
    <cfRule type="colorScale" priority="908">
      <colorScale>
        <cfvo type="num" val="1"/>
        <cfvo type="num" val="2"/>
        <cfvo type="num" val="5"/>
        <color rgb="FFF8696B"/>
        <color rgb="FFFFEB84"/>
        <color rgb="FF63BE7B"/>
      </colorScale>
    </cfRule>
    <cfRule type="colorScale" priority="909">
      <colorScale>
        <cfvo type="min"/>
        <cfvo type="percentile" val="50"/>
        <cfvo type="max"/>
        <color rgb="FFF8696B"/>
        <color rgb="FFFFEB84"/>
        <color rgb="FF63BE7B"/>
      </colorScale>
    </cfRule>
  </conditionalFormatting>
  <conditionalFormatting sqref="P23">
    <cfRule type="containsText" dxfId="452" priority="882" operator="containsText" text="ALTA">
      <formula>NOT(ISERROR(SEARCH("ALTA",P23)))</formula>
    </cfRule>
    <cfRule type="containsText" dxfId="451" priority="883" operator="containsText" text="EXTREMA">
      <formula>NOT(ISERROR(SEARCH("EXTREMA",P23)))</formula>
    </cfRule>
    <cfRule type="containsText" dxfId="450" priority="884" operator="containsText" text="ALTA">
      <formula>NOT(ISERROR(SEARCH("ALTA",P23)))</formula>
    </cfRule>
    <cfRule type="containsText" dxfId="449" priority="885" operator="containsText" text="MODERADA">
      <formula>NOT(ISERROR(SEARCH("MODERADA",P23)))</formula>
    </cfRule>
    <cfRule type="containsText" dxfId="448" priority="886" operator="containsText" text="BAJA">
      <formula>NOT(ISERROR(SEARCH("BAJA",P23)))</formula>
    </cfRule>
    <cfRule type="colorScale" priority="887">
      <colorScale>
        <cfvo type="num" val="1"/>
        <cfvo type="num" val="2"/>
        <cfvo type="num" val="5"/>
        <color rgb="FFF8696B"/>
        <color rgb="FFFFEB84"/>
        <color rgb="FF63BE7B"/>
      </colorScale>
    </cfRule>
    <cfRule type="colorScale" priority="888">
      <colorScale>
        <cfvo type="min"/>
        <cfvo type="percentile" val="50"/>
        <cfvo type="max"/>
        <color rgb="FFF8696B"/>
        <color rgb="FFFFEB84"/>
        <color rgb="FF63BE7B"/>
      </colorScale>
    </cfRule>
  </conditionalFormatting>
  <conditionalFormatting sqref="P23">
    <cfRule type="containsText" dxfId="447" priority="889" operator="containsText" text="ALTA">
      <formula>NOT(ISERROR(SEARCH("ALTA",P23)))</formula>
    </cfRule>
    <cfRule type="containsText" dxfId="446" priority="890" operator="containsText" text="EXTREMA">
      <formula>NOT(ISERROR(SEARCH("EXTREMA",P23)))</formula>
    </cfRule>
    <cfRule type="containsText" dxfId="445" priority="891" operator="containsText" text="ALTA">
      <formula>NOT(ISERROR(SEARCH("ALTA",P23)))</formula>
    </cfRule>
    <cfRule type="containsText" dxfId="444" priority="892" operator="containsText" text="MODERADA">
      <formula>NOT(ISERROR(SEARCH("MODERADA",P23)))</formula>
    </cfRule>
    <cfRule type="containsText" dxfId="443" priority="893" operator="containsText" text="BAJA">
      <formula>NOT(ISERROR(SEARCH("BAJA",P23)))</formula>
    </cfRule>
    <cfRule type="colorScale" priority="894">
      <colorScale>
        <cfvo type="num" val="1"/>
        <cfvo type="num" val="2"/>
        <cfvo type="num" val="5"/>
        <color rgb="FFF8696B"/>
        <color rgb="FFFFEB84"/>
        <color rgb="FF63BE7B"/>
      </colorScale>
    </cfRule>
    <cfRule type="colorScale" priority="895">
      <colorScale>
        <cfvo type="min"/>
        <cfvo type="percentile" val="50"/>
        <cfvo type="max"/>
        <color rgb="FFF8696B"/>
        <color rgb="FFFFEB84"/>
        <color rgb="FF63BE7B"/>
      </colorScale>
    </cfRule>
  </conditionalFormatting>
  <conditionalFormatting sqref="P26">
    <cfRule type="containsText" dxfId="442" priority="868" operator="containsText" text="ALTA">
      <formula>NOT(ISERROR(SEARCH("ALTA",P26)))</formula>
    </cfRule>
    <cfRule type="containsText" dxfId="441" priority="869" operator="containsText" text="EXTREMA">
      <formula>NOT(ISERROR(SEARCH("EXTREMA",P26)))</formula>
    </cfRule>
    <cfRule type="containsText" dxfId="440" priority="870" operator="containsText" text="ALTA">
      <formula>NOT(ISERROR(SEARCH("ALTA",P26)))</formula>
    </cfRule>
    <cfRule type="containsText" dxfId="439" priority="871" operator="containsText" text="MODERADA">
      <formula>NOT(ISERROR(SEARCH("MODERADA",P26)))</formula>
    </cfRule>
    <cfRule type="containsText" dxfId="438" priority="872" operator="containsText" text="BAJA">
      <formula>NOT(ISERROR(SEARCH("BAJA",P26)))</formula>
    </cfRule>
    <cfRule type="colorScale" priority="873">
      <colorScale>
        <cfvo type="num" val="1"/>
        <cfvo type="num" val="2"/>
        <cfvo type="num" val="5"/>
        <color rgb="FFF8696B"/>
        <color rgb="FFFFEB84"/>
        <color rgb="FF63BE7B"/>
      </colorScale>
    </cfRule>
    <cfRule type="colorScale" priority="874">
      <colorScale>
        <cfvo type="min"/>
        <cfvo type="percentile" val="50"/>
        <cfvo type="max"/>
        <color rgb="FFF8696B"/>
        <color rgb="FFFFEB84"/>
        <color rgb="FF63BE7B"/>
      </colorScale>
    </cfRule>
  </conditionalFormatting>
  <conditionalFormatting sqref="P26">
    <cfRule type="containsText" dxfId="437" priority="875" operator="containsText" text="ALTA">
      <formula>NOT(ISERROR(SEARCH("ALTA",P26)))</formula>
    </cfRule>
    <cfRule type="containsText" dxfId="436" priority="876" operator="containsText" text="EXTREMA">
      <formula>NOT(ISERROR(SEARCH("EXTREMA",P26)))</formula>
    </cfRule>
    <cfRule type="containsText" dxfId="435" priority="877" operator="containsText" text="ALTA">
      <formula>NOT(ISERROR(SEARCH("ALTA",P26)))</formula>
    </cfRule>
    <cfRule type="containsText" dxfId="434" priority="878" operator="containsText" text="MODERADA">
      <formula>NOT(ISERROR(SEARCH("MODERADA",P26)))</formula>
    </cfRule>
    <cfRule type="containsText" dxfId="433" priority="879" operator="containsText" text="BAJA">
      <formula>NOT(ISERROR(SEARCH("BAJA",P26)))</formula>
    </cfRule>
    <cfRule type="colorScale" priority="880">
      <colorScale>
        <cfvo type="num" val="1"/>
        <cfvo type="num" val="2"/>
        <cfvo type="num" val="5"/>
        <color rgb="FFF8696B"/>
        <color rgb="FFFFEB84"/>
        <color rgb="FF63BE7B"/>
      </colorScale>
    </cfRule>
    <cfRule type="colorScale" priority="881">
      <colorScale>
        <cfvo type="min"/>
        <cfvo type="percentile" val="50"/>
        <cfvo type="max"/>
        <color rgb="FFF8696B"/>
        <color rgb="FFFFEB84"/>
        <color rgb="FF63BE7B"/>
      </colorScale>
    </cfRule>
  </conditionalFormatting>
  <conditionalFormatting sqref="P28">
    <cfRule type="containsText" dxfId="432" priority="854" operator="containsText" text="ALTA">
      <formula>NOT(ISERROR(SEARCH("ALTA",P28)))</formula>
    </cfRule>
    <cfRule type="containsText" dxfId="431" priority="855" operator="containsText" text="EXTREMA">
      <formula>NOT(ISERROR(SEARCH("EXTREMA",P28)))</formula>
    </cfRule>
    <cfRule type="containsText" dxfId="430" priority="856" operator="containsText" text="ALTA">
      <formula>NOT(ISERROR(SEARCH("ALTA",P28)))</formula>
    </cfRule>
    <cfRule type="containsText" dxfId="429" priority="857" operator="containsText" text="MODERADA">
      <formula>NOT(ISERROR(SEARCH("MODERADA",P28)))</formula>
    </cfRule>
    <cfRule type="containsText" dxfId="428" priority="858" operator="containsText" text="BAJA">
      <formula>NOT(ISERROR(SEARCH("BAJA",P28)))</formula>
    </cfRule>
    <cfRule type="colorScale" priority="859">
      <colorScale>
        <cfvo type="num" val="1"/>
        <cfvo type="num" val="2"/>
        <cfvo type="num" val="5"/>
        <color rgb="FFF8696B"/>
        <color rgb="FFFFEB84"/>
        <color rgb="FF63BE7B"/>
      </colorScale>
    </cfRule>
    <cfRule type="colorScale" priority="860">
      <colorScale>
        <cfvo type="min"/>
        <cfvo type="percentile" val="50"/>
        <cfvo type="max"/>
        <color rgb="FFF8696B"/>
        <color rgb="FFFFEB84"/>
        <color rgb="FF63BE7B"/>
      </colorScale>
    </cfRule>
  </conditionalFormatting>
  <conditionalFormatting sqref="P28">
    <cfRule type="containsText" dxfId="427" priority="861" operator="containsText" text="ALTA">
      <formula>NOT(ISERROR(SEARCH("ALTA",P28)))</formula>
    </cfRule>
    <cfRule type="containsText" dxfId="426" priority="862" operator="containsText" text="EXTREMA">
      <formula>NOT(ISERROR(SEARCH("EXTREMA",P28)))</formula>
    </cfRule>
    <cfRule type="containsText" dxfId="425" priority="863" operator="containsText" text="ALTA">
      <formula>NOT(ISERROR(SEARCH("ALTA",P28)))</formula>
    </cfRule>
    <cfRule type="containsText" dxfId="424" priority="864" operator="containsText" text="MODERADA">
      <formula>NOT(ISERROR(SEARCH("MODERADA",P28)))</formula>
    </cfRule>
    <cfRule type="containsText" dxfId="423" priority="865" operator="containsText" text="BAJA">
      <formula>NOT(ISERROR(SEARCH("BAJA",P28)))</formula>
    </cfRule>
    <cfRule type="colorScale" priority="866">
      <colorScale>
        <cfvo type="num" val="1"/>
        <cfvo type="num" val="2"/>
        <cfvo type="num" val="5"/>
        <color rgb="FFF8696B"/>
        <color rgb="FFFFEB84"/>
        <color rgb="FF63BE7B"/>
      </colorScale>
    </cfRule>
    <cfRule type="colorScale" priority="867">
      <colorScale>
        <cfvo type="min"/>
        <cfvo type="percentile" val="50"/>
        <cfvo type="max"/>
        <color rgb="FFF8696B"/>
        <color rgb="FFFFEB84"/>
        <color rgb="FF63BE7B"/>
      </colorScale>
    </cfRule>
  </conditionalFormatting>
  <conditionalFormatting sqref="AI23">
    <cfRule type="containsText" dxfId="422" priority="840" operator="containsText" text="ALTA">
      <formula>NOT(ISERROR(SEARCH("ALTA",AI23)))</formula>
    </cfRule>
    <cfRule type="containsText" dxfId="421" priority="841" operator="containsText" text="EXTREMA">
      <formula>NOT(ISERROR(SEARCH("EXTREMA",AI23)))</formula>
    </cfRule>
    <cfRule type="containsText" dxfId="420" priority="842" operator="containsText" text="ALTA">
      <formula>NOT(ISERROR(SEARCH("ALTA",AI23)))</formula>
    </cfRule>
    <cfRule type="containsText" dxfId="419" priority="843" operator="containsText" text="MODERADA">
      <formula>NOT(ISERROR(SEARCH("MODERADA",AI23)))</formula>
    </cfRule>
    <cfRule type="containsText" dxfId="418" priority="844" operator="containsText" text="BAJA">
      <formula>NOT(ISERROR(SEARCH("BAJA",AI23)))</formula>
    </cfRule>
    <cfRule type="colorScale" priority="845">
      <colorScale>
        <cfvo type="num" val="1"/>
        <cfvo type="num" val="2"/>
        <cfvo type="num" val="5"/>
        <color rgb="FFF8696B"/>
        <color rgb="FFFFEB84"/>
        <color rgb="FF63BE7B"/>
      </colorScale>
    </cfRule>
    <cfRule type="colorScale" priority="846">
      <colorScale>
        <cfvo type="min"/>
        <cfvo type="percentile" val="50"/>
        <cfvo type="max"/>
        <color rgb="FFF8696B"/>
        <color rgb="FFFFEB84"/>
        <color rgb="FF63BE7B"/>
      </colorScale>
    </cfRule>
  </conditionalFormatting>
  <conditionalFormatting sqref="AI23">
    <cfRule type="containsText" dxfId="417" priority="847" operator="containsText" text="ALTA">
      <formula>NOT(ISERROR(SEARCH("ALTA",AI23)))</formula>
    </cfRule>
    <cfRule type="containsText" dxfId="416" priority="848" operator="containsText" text="EXTREMA">
      <formula>NOT(ISERROR(SEARCH("EXTREMA",AI23)))</formula>
    </cfRule>
    <cfRule type="containsText" dxfId="415" priority="849" operator="containsText" text="ALTA">
      <formula>NOT(ISERROR(SEARCH("ALTA",AI23)))</formula>
    </cfRule>
    <cfRule type="containsText" dxfId="414" priority="850" operator="containsText" text="MODERADA">
      <formula>NOT(ISERROR(SEARCH("MODERADA",AI23)))</formula>
    </cfRule>
    <cfRule type="containsText" dxfId="413" priority="851" operator="containsText" text="BAJA">
      <formula>NOT(ISERROR(SEARCH("BAJA",AI23)))</formula>
    </cfRule>
    <cfRule type="colorScale" priority="852">
      <colorScale>
        <cfvo type="num" val="1"/>
        <cfvo type="num" val="2"/>
        <cfvo type="num" val="5"/>
        <color rgb="FFF8696B"/>
        <color rgb="FFFFEB84"/>
        <color rgb="FF63BE7B"/>
      </colorScale>
    </cfRule>
    <cfRule type="colorScale" priority="853">
      <colorScale>
        <cfvo type="min"/>
        <cfvo type="percentile" val="50"/>
        <cfvo type="max"/>
        <color rgb="FFF8696B"/>
        <color rgb="FFFFEB84"/>
        <color rgb="FF63BE7B"/>
      </colorScale>
    </cfRule>
  </conditionalFormatting>
  <conditionalFormatting sqref="AI26">
    <cfRule type="containsText" dxfId="412" priority="826" operator="containsText" text="ALTA">
      <formula>NOT(ISERROR(SEARCH("ALTA",AI26)))</formula>
    </cfRule>
    <cfRule type="containsText" dxfId="411" priority="827" operator="containsText" text="EXTREMA">
      <formula>NOT(ISERROR(SEARCH("EXTREMA",AI26)))</formula>
    </cfRule>
    <cfRule type="containsText" dxfId="410" priority="828" operator="containsText" text="ALTA">
      <formula>NOT(ISERROR(SEARCH("ALTA",AI26)))</formula>
    </cfRule>
    <cfRule type="containsText" dxfId="409" priority="829" operator="containsText" text="MODERADA">
      <formula>NOT(ISERROR(SEARCH("MODERADA",AI26)))</formula>
    </cfRule>
    <cfRule type="containsText" dxfId="408" priority="830" operator="containsText" text="BAJA">
      <formula>NOT(ISERROR(SEARCH("BAJA",AI26)))</formula>
    </cfRule>
    <cfRule type="colorScale" priority="831">
      <colorScale>
        <cfvo type="num" val="1"/>
        <cfvo type="num" val="2"/>
        <cfvo type="num" val="5"/>
        <color rgb="FFF8696B"/>
        <color rgb="FFFFEB84"/>
        <color rgb="FF63BE7B"/>
      </colorScale>
    </cfRule>
    <cfRule type="colorScale" priority="832">
      <colorScale>
        <cfvo type="min"/>
        <cfvo type="percentile" val="50"/>
        <cfvo type="max"/>
        <color rgb="FFF8696B"/>
        <color rgb="FFFFEB84"/>
        <color rgb="FF63BE7B"/>
      </colorScale>
    </cfRule>
  </conditionalFormatting>
  <conditionalFormatting sqref="AI26">
    <cfRule type="containsText" dxfId="407" priority="833" operator="containsText" text="ALTA">
      <formula>NOT(ISERROR(SEARCH("ALTA",AI26)))</formula>
    </cfRule>
    <cfRule type="containsText" dxfId="406" priority="834" operator="containsText" text="EXTREMA">
      <formula>NOT(ISERROR(SEARCH("EXTREMA",AI26)))</formula>
    </cfRule>
    <cfRule type="containsText" dxfId="405" priority="835" operator="containsText" text="ALTA">
      <formula>NOT(ISERROR(SEARCH("ALTA",AI26)))</formula>
    </cfRule>
    <cfRule type="containsText" dxfId="404" priority="836" operator="containsText" text="MODERADA">
      <formula>NOT(ISERROR(SEARCH("MODERADA",AI26)))</formula>
    </cfRule>
    <cfRule type="containsText" dxfId="403" priority="837" operator="containsText" text="BAJA">
      <formula>NOT(ISERROR(SEARCH("BAJA",AI26)))</formula>
    </cfRule>
    <cfRule type="colorScale" priority="838">
      <colorScale>
        <cfvo type="num" val="1"/>
        <cfvo type="num" val="2"/>
        <cfvo type="num" val="5"/>
        <color rgb="FFF8696B"/>
        <color rgb="FFFFEB84"/>
        <color rgb="FF63BE7B"/>
      </colorScale>
    </cfRule>
    <cfRule type="colorScale" priority="839">
      <colorScale>
        <cfvo type="min"/>
        <cfvo type="percentile" val="50"/>
        <cfvo type="max"/>
        <color rgb="FFF8696B"/>
        <color rgb="FFFFEB84"/>
        <color rgb="FF63BE7B"/>
      </colorScale>
    </cfRule>
  </conditionalFormatting>
  <conditionalFormatting sqref="AI28">
    <cfRule type="containsText" dxfId="402" priority="812" operator="containsText" text="ALTA">
      <formula>NOT(ISERROR(SEARCH("ALTA",AI28)))</formula>
    </cfRule>
    <cfRule type="containsText" dxfId="401" priority="813" operator="containsText" text="EXTREMA">
      <formula>NOT(ISERROR(SEARCH("EXTREMA",AI28)))</formula>
    </cfRule>
    <cfRule type="containsText" dxfId="400" priority="814" operator="containsText" text="ALTA">
      <formula>NOT(ISERROR(SEARCH("ALTA",AI28)))</formula>
    </cfRule>
    <cfRule type="containsText" dxfId="399" priority="815" operator="containsText" text="MODERADA">
      <formula>NOT(ISERROR(SEARCH("MODERADA",AI28)))</formula>
    </cfRule>
    <cfRule type="containsText" dxfId="398" priority="816" operator="containsText" text="BAJA">
      <formula>NOT(ISERROR(SEARCH("BAJA",AI28)))</formula>
    </cfRule>
    <cfRule type="colorScale" priority="817">
      <colorScale>
        <cfvo type="num" val="1"/>
        <cfvo type="num" val="2"/>
        <cfvo type="num" val="5"/>
        <color rgb="FFF8696B"/>
        <color rgb="FFFFEB84"/>
        <color rgb="FF63BE7B"/>
      </colorScale>
    </cfRule>
    <cfRule type="colorScale" priority="818">
      <colorScale>
        <cfvo type="min"/>
        <cfvo type="percentile" val="50"/>
        <cfvo type="max"/>
        <color rgb="FFF8696B"/>
        <color rgb="FFFFEB84"/>
        <color rgb="FF63BE7B"/>
      </colorScale>
    </cfRule>
  </conditionalFormatting>
  <conditionalFormatting sqref="AI28">
    <cfRule type="containsText" dxfId="397" priority="819" operator="containsText" text="ALTA">
      <formula>NOT(ISERROR(SEARCH("ALTA",AI28)))</formula>
    </cfRule>
    <cfRule type="containsText" dxfId="396" priority="820" operator="containsText" text="EXTREMA">
      <formula>NOT(ISERROR(SEARCH("EXTREMA",AI28)))</formula>
    </cfRule>
    <cfRule type="containsText" dxfId="395" priority="821" operator="containsText" text="ALTA">
      <formula>NOT(ISERROR(SEARCH("ALTA",AI28)))</formula>
    </cfRule>
    <cfRule type="containsText" dxfId="394" priority="822" operator="containsText" text="MODERADA">
      <formula>NOT(ISERROR(SEARCH("MODERADA",AI28)))</formula>
    </cfRule>
    <cfRule type="containsText" dxfId="393" priority="823" operator="containsText" text="BAJA">
      <formula>NOT(ISERROR(SEARCH("BAJA",AI28)))</formula>
    </cfRule>
    <cfRule type="colorScale" priority="824">
      <colorScale>
        <cfvo type="num" val="1"/>
        <cfvo type="num" val="2"/>
        <cfvo type="num" val="5"/>
        <color rgb="FFF8696B"/>
        <color rgb="FFFFEB84"/>
        <color rgb="FF63BE7B"/>
      </colorScale>
    </cfRule>
    <cfRule type="colorScale" priority="825">
      <colorScale>
        <cfvo type="min"/>
        <cfvo type="percentile" val="50"/>
        <cfvo type="max"/>
        <color rgb="FFF8696B"/>
        <color rgb="FFFFEB84"/>
        <color rgb="FF63BE7B"/>
      </colorScale>
    </cfRule>
  </conditionalFormatting>
  <conditionalFormatting sqref="P30:P31">
    <cfRule type="containsText" dxfId="392" priority="756" operator="containsText" text="ALTA">
      <formula>NOT(ISERROR(SEARCH("ALTA",P30)))</formula>
    </cfRule>
    <cfRule type="containsText" dxfId="391" priority="757" operator="containsText" text="EXTREMA">
      <formula>NOT(ISERROR(SEARCH("EXTREMA",P30)))</formula>
    </cfRule>
    <cfRule type="containsText" dxfId="390" priority="758" operator="containsText" text="ALTA">
      <formula>NOT(ISERROR(SEARCH("ALTA",P30)))</formula>
    </cfRule>
    <cfRule type="containsText" dxfId="389" priority="759" operator="containsText" text="MODERADA">
      <formula>NOT(ISERROR(SEARCH("MODERADA",P30)))</formula>
    </cfRule>
    <cfRule type="containsText" dxfId="388" priority="760" operator="containsText" text="BAJA">
      <formula>NOT(ISERROR(SEARCH("BAJA",P30)))</formula>
    </cfRule>
    <cfRule type="colorScale" priority="761">
      <colorScale>
        <cfvo type="num" val="1"/>
        <cfvo type="num" val="2"/>
        <cfvo type="num" val="5"/>
        <color rgb="FFF8696B"/>
        <color rgb="FFFFEB84"/>
        <color rgb="FF63BE7B"/>
      </colorScale>
    </cfRule>
    <cfRule type="colorScale" priority="762">
      <colorScale>
        <cfvo type="min"/>
        <cfvo type="percentile" val="50"/>
        <cfvo type="max"/>
        <color rgb="FFF8696B"/>
        <color rgb="FFFFEB84"/>
        <color rgb="FF63BE7B"/>
      </colorScale>
    </cfRule>
  </conditionalFormatting>
  <conditionalFormatting sqref="P30:P31">
    <cfRule type="containsText" dxfId="387" priority="763" operator="containsText" text="ALTA">
      <formula>NOT(ISERROR(SEARCH("ALTA",P30)))</formula>
    </cfRule>
    <cfRule type="containsText" dxfId="386" priority="764" operator="containsText" text="EXTREMA">
      <formula>NOT(ISERROR(SEARCH("EXTREMA",P30)))</formula>
    </cfRule>
    <cfRule type="containsText" dxfId="385" priority="765" operator="containsText" text="ALTA">
      <formula>NOT(ISERROR(SEARCH("ALTA",P30)))</formula>
    </cfRule>
    <cfRule type="containsText" dxfId="384" priority="766" operator="containsText" text="MODERADA">
      <formula>NOT(ISERROR(SEARCH("MODERADA",P30)))</formula>
    </cfRule>
    <cfRule type="containsText" dxfId="383" priority="767" operator="containsText" text="BAJA">
      <formula>NOT(ISERROR(SEARCH("BAJA",P30)))</formula>
    </cfRule>
    <cfRule type="colorScale" priority="768">
      <colorScale>
        <cfvo type="num" val="1"/>
        <cfvo type="num" val="2"/>
        <cfvo type="num" val="5"/>
        <color rgb="FFF8696B"/>
        <color rgb="FFFFEB84"/>
        <color rgb="FF63BE7B"/>
      </colorScale>
    </cfRule>
    <cfRule type="colorScale" priority="769">
      <colorScale>
        <cfvo type="min"/>
        <cfvo type="percentile" val="50"/>
        <cfvo type="max"/>
        <color rgb="FFF8696B"/>
        <color rgb="FFFFEB84"/>
        <color rgb="FF63BE7B"/>
      </colorScale>
    </cfRule>
  </conditionalFormatting>
  <conditionalFormatting sqref="AI30:AI31">
    <cfRule type="containsText" dxfId="382" priority="770" operator="containsText" text="ALTA">
      <formula>NOT(ISERROR(SEARCH("ALTA",AI30)))</formula>
    </cfRule>
    <cfRule type="containsText" dxfId="381" priority="771" operator="containsText" text="EXTREMA">
      <formula>NOT(ISERROR(SEARCH("EXTREMA",AI30)))</formula>
    </cfRule>
    <cfRule type="containsText" dxfId="380" priority="772" operator="containsText" text="ALTA">
      <formula>NOT(ISERROR(SEARCH("ALTA",AI30)))</formula>
    </cfRule>
    <cfRule type="containsText" dxfId="379" priority="773" operator="containsText" text="MODERADA">
      <formula>NOT(ISERROR(SEARCH("MODERADA",AI30)))</formula>
    </cfRule>
    <cfRule type="containsText" dxfId="378" priority="774" operator="containsText" text="BAJA">
      <formula>NOT(ISERROR(SEARCH("BAJA",AI30)))</formula>
    </cfRule>
    <cfRule type="colorScale" priority="775">
      <colorScale>
        <cfvo type="num" val="1"/>
        <cfvo type="num" val="2"/>
        <cfvo type="num" val="5"/>
        <color rgb="FFF8696B"/>
        <color rgb="FFFFEB84"/>
        <color rgb="FF63BE7B"/>
      </colorScale>
    </cfRule>
    <cfRule type="colorScale" priority="776">
      <colorScale>
        <cfvo type="min"/>
        <cfvo type="percentile" val="50"/>
        <cfvo type="max"/>
        <color rgb="FFF8696B"/>
        <color rgb="FFFFEB84"/>
        <color rgb="FF63BE7B"/>
      </colorScale>
    </cfRule>
  </conditionalFormatting>
  <conditionalFormatting sqref="AI30:AI31">
    <cfRule type="containsText" dxfId="377" priority="777" operator="containsText" text="ALTA">
      <formula>NOT(ISERROR(SEARCH("ALTA",AI30)))</formula>
    </cfRule>
    <cfRule type="containsText" dxfId="376" priority="778" operator="containsText" text="EXTREMA">
      <formula>NOT(ISERROR(SEARCH("EXTREMA",AI30)))</formula>
    </cfRule>
    <cfRule type="containsText" dxfId="375" priority="779" operator="containsText" text="ALTA">
      <formula>NOT(ISERROR(SEARCH("ALTA",AI30)))</formula>
    </cfRule>
    <cfRule type="containsText" dxfId="374" priority="780" operator="containsText" text="MODERADA">
      <formula>NOT(ISERROR(SEARCH("MODERADA",AI30)))</formula>
    </cfRule>
    <cfRule type="containsText" dxfId="373" priority="781" operator="containsText" text="BAJA">
      <formula>NOT(ISERROR(SEARCH("BAJA",AI30)))</formula>
    </cfRule>
    <cfRule type="colorScale" priority="782">
      <colorScale>
        <cfvo type="num" val="1"/>
        <cfvo type="num" val="2"/>
        <cfvo type="num" val="5"/>
        <color rgb="FFF8696B"/>
        <color rgb="FFFFEB84"/>
        <color rgb="FF63BE7B"/>
      </colorScale>
    </cfRule>
    <cfRule type="colorScale" priority="783">
      <colorScale>
        <cfvo type="min"/>
        <cfvo type="percentile" val="50"/>
        <cfvo type="max"/>
        <color rgb="FFF8696B"/>
        <color rgb="FFFFEB84"/>
        <color rgb="FF63BE7B"/>
      </colorScale>
    </cfRule>
  </conditionalFormatting>
  <conditionalFormatting sqref="P32:P33">
    <cfRule type="containsText" dxfId="372" priority="728" operator="containsText" text="ALTA">
      <formula>NOT(ISERROR(SEARCH("ALTA",P32)))</formula>
    </cfRule>
    <cfRule type="containsText" dxfId="371" priority="729" operator="containsText" text="EXTREMA">
      <formula>NOT(ISERROR(SEARCH("EXTREMA",P32)))</formula>
    </cfRule>
    <cfRule type="containsText" dxfId="370" priority="730" operator="containsText" text="ALTA">
      <formula>NOT(ISERROR(SEARCH("ALTA",P32)))</formula>
    </cfRule>
    <cfRule type="containsText" dxfId="369" priority="731" operator="containsText" text="MODERADA">
      <formula>NOT(ISERROR(SEARCH("MODERADA",P32)))</formula>
    </cfRule>
    <cfRule type="containsText" dxfId="368" priority="732" operator="containsText" text="BAJA">
      <formula>NOT(ISERROR(SEARCH("BAJA",P32)))</formula>
    </cfRule>
    <cfRule type="colorScale" priority="733">
      <colorScale>
        <cfvo type="num" val="1"/>
        <cfvo type="num" val="2"/>
        <cfvo type="num" val="5"/>
        <color rgb="FFF8696B"/>
        <color rgb="FFFFEB84"/>
        <color rgb="FF63BE7B"/>
      </colorScale>
    </cfRule>
    <cfRule type="colorScale" priority="734">
      <colorScale>
        <cfvo type="min"/>
        <cfvo type="percentile" val="50"/>
        <cfvo type="max"/>
        <color rgb="FFF8696B"/>
        <color rgb="FFFFEB84"/>
        <color rgb="FF63BE7B"/>
      </colorScale>
    </cfRule>
  </conditionalFormatting>
  <conditionalFormatting sqref="P32:P33">
    <cfRule type="containsText" dxfId="367" priority="735" operator="containsText" text="ALTA">
      <formula>NOT(ISERROR(SEARCH("ALTA",P32)))</formula>
    </cfRule>
    <cfRule type="containsText" dxfId="366" priority="736" operator="containsText" text="EXTREMA">
      <formula>NOT(ISERROR(SEARCH("EXTREMA",P32)))</formula>
    </cfRule>
    <cfRule type="containsText" dxfId="365" priority="737" operator="containsText" text="ALTA">
      <formula>NOT(ISERROR(SEARCH("ALTA",P32)))</formula>
    </cfRule>
    <cfRule type="containsText" dxfId="364" priority="738" operator="containsText" text="MODERADA">
      <formula>NOT(ISERROR(SEARCH("MODERADA",P32)))</formula>
    </cfRule>
    <cfRule type="containsText" dxfId="363" priority="739" operator="containsText" text="BAJA">
      <formula>NOT(ISERROR(SEARCH("BAJA",P32)))</formula>
    </cfRule>
    <cfRule type="colorScale" priority="740">
      <colorScale>
        <cfvo type="num" val="1"/>
        <cfvo type="num" val="2"/>
        <cfvo type="num" val="5"/>
        <color rgb="FFF8696B"/>
        <color rgb="FFFFEB84"/>
        <color rgb="FF63BE7B"/>
      </colorScale>
    </cfRule>
    <cfRule type="colorScale" priority="741">
      <colorScale>
        <cfvo type="min"/>
        <cfvo type="percentile" val="50"/>
        <cfvo type="max"/>
        <color rgb="FFF8696B"/>
        <color rgb="FFFFEB84"/>
        <color rgb="FF63BE7B"/>
      </colorScale>
    </cfRule>
  </conditionalFormatting>
  <conditionalFormatting sqref="AI32:AI33">
    <cfRule type="containsText" dxfId="362" priority="742" operator="containsText" text="ALTA">
      <formula>NOT(ISERROR(SEARCH("ALTA",AI32)))</formula>
    </cfRule>
    <cfRule type="containsText" dxfId="361" priority="743" operator="containsText" text="EXTREMA">
      <formula>NOT(ISERROR(SEARCH("EXTREMA",AI32)))</formula>
    </cfRule>
    <cfRule type="containsText" dxfId="360" priority="744" operator="containsText" text="ALTA">
      <formula>NOT(ISERROR(SEARCH("ALTA",AI32)))</formula>
    </cfRule>
    <cfRule type="containsText" dxfId="359" priority="745" operator="containsText" text="MODERADA">
      <formula>NOT(ISERROR(SEARCH("MODERADA",AI32)))</formula>
    </cfRule>
    <cfRule type="containsText" dxfId="358" priority="746" operator="containsText" text="BAJA">
      <formula>NOT(ISERROR(SEARCH("BAJA",AI32)))</formula>
    </cfRule>
    <cfRule type="colorScale" priority="747">
      <colorScale>
        <cfvo type="num" val="1"/>
        <cfvo type="num" val="2"/>
        <cfvo type="num" val="5"/>
        <color rgb="FFF8696B"/>
        <color rgb="FFFFEB84"/>
        <color rgb="FF63BE7B"/>
      </colorScale>
    </cfRule>
    <cfRule type="colorScale" priority="748">
      <colorScale>
        <cfvo type="min"/>
        <cfvo type="percentile" val="50"/>
        <cfvo type="max"/>
        <color rgb="FFF8696B"/>
        <color rgb="FFFFEB84"/>
        <color rgb="FF63BE7B"/>
      </colorScale>
    </cfRule>
  </conditionalFormatting>
  <conditionalFormatting sqref="AI32:AI33">
    <cfRule type="containsText" dxfId="357" priority="749" operator="containsText" text="ALTA">
      <formula>NOT(ISERROR(SEARCH("ALTA",AI32)))</formula>
    </cfRule>
    <cfRule type="containsText" dxfId="356" priority="750" operator="containsText" text="EXTREMA">
      <formula>NOT(ISERROR(SEARCH("EXTREMA",AI32)))</formula>
    </cfRule>
    <cfRule type="containsText" dxfId="355" priority="751" operator="containsText" text="ALTA">
      <formula>NOT(ISERROR(SEARCH("ALTA",AI32)))</formula>
    </cfRule>
    <cfRule type="containsText" dxfId="354" priority="752" operator="containsText" text="MODERADA">
      <formula>NOT(ISERROR(SEARCH("MODERADA",AI32)))</formula>
    </cfRule>
    <cfRule type="containsText" dxfId="353" priority="753" operator="containsText" text="BAJA">
      <formula>NOT(ISERROR(SEARCH("BAJA",AI32)))</formula>
    </cfRule>
    <cfRule type="colorScale" priority="754">
      <colorScale>
        <cfvo type="num" val="1"/>
        <cfvo type="num" val="2"/>
        <cfvo type="num" val="5"/>
        <color rgb="FFF8696B"/>
        <color rgb="FFFFEB84"/>
        <color rgb="FF63BE7B"/>
      </colorScale>
    </cfRule>
    <cfRule type="colorScale" priority="755">
      <colorScale>
        <cfvo type="min"/>
        <cfvo type="percentile" val="50"/>
        <cfvo type="max"/>
        <color rgb="FFF8696B"/>
        <color rgb="FFFFEB84"/>
        <color rgb="FF63BE7B"/>
      </colorScale>
    </cfRule>
  </conditionalFormatting>
  <conditionalFormatting sqref="P34:P36">
    <cfRule type="containsText" dxfId="352" priority="714" operator="containsText" text="ALTA">
      <formula>NOT(ISERROR(SEARCH("ALTA",P34)))</formula>
    </cfRule>
    <cfRule type="containsText" dxfId="351" priority="715" operator="containsText" text="EXTREMA">
      <formula>NOT(ISERROR(SEARCH("EXTREMA",P34)))</formula>
    </cfRule>
    <cfRule type="containsText" dxfId="350" priority="716" operator="containsText" text="ALTA">
      <formula>NOT(ISERROR(SEARCH("ALTA",P34)))</formula>
    </cfRule>
    <cfRule type="containsText" dxfId="349" priority="717" operator="containsText" text="MODERADA">
      <formula>NOT(ISERROR(SEARCH("MODERADA",P34)))</formula>
    </cfRule>
    <cfRule type="containsText" dxfId="348" priority="718" operator="containsText" text="BAJA">
      <formula>NOT(ISERROR(SEARCH("BAJA",P34)))</formula>
    </cfRule>
    <cfRule type="colorScale" priority="719">
      <colorScale>
        <cfvo type="num" val="1"/>
        <cfvo type="num" val="2"/>
        <cfvo type="num" val="5"/>
        <color rgb="FFF8696B"/>
        <color rgb="FFFFEB84"/>
        <color rgb="FF63BE7B"/>
      </colorScale>
    </cfRule>
    <cfRule type="colorScale" priority="720">
      <colorScale>
        <cfvo type="min"/>
        <cfvo type="percentile" val="50"/>
        <cfvo type="max"/>
        <color rgb="FFF8696B"/>
        <color rgb="FFFFEB84"/>
        <color rgb="FF63BE7B"/>
      </colorScale>
    </cfRule>
  </conditionalFormatting>
  <conditionalFormatting sqref="P34:P36">
    <cfRule type="containsText" dxfId="347" priority="721" operator="containsText" text="ALTA">
      <formula>NOT(ISERROR(SEARCH("ALTA",P34)))</formula>
    </cfRule>
    <cfRule type="containsText" dxfId="346" priority="722" operator="containsText" text="EXTREMA">
      <formula>NOT(ISERROR(SEARCH("EXTREMA",P34)))</formula>
    </cfRule>
    <cfRule type="containsText" dxfId="345" priority="723" operator="containsText" text="ALTA">
      <formula>NOT(ISERROR(SEARCH("ALTA",P34)))</formula>
    </cfRule>
    <cfRule type="containsText" dxfId="344" priority="724" operator="containsText" text="MODERADA">
      <formula>NOT(ISERROR(SEARCH("MODERADA",P34)))</formula>
    </cfRule>
    <cfRule type="containsText" dxfId="343" priority="725" operator="containsText" text="BAJA">
      <formula>NOT(ISERROR(SEARCH("BAJA",P34)))</formula>
    </cfRule>
    <cfRule type="colorScale" priority="726">
      <colorScale>
        <cfvo type="num" val="1"/>
        <cfvo type="num" val="2"/>
        <cfvo type="num" val="5"/>
        <color rgb="FFF8696B"/>
        <color rgb="FFFFEB84"/>
        <color rgb="FF63BE7B"/>
      </colorScale>
    </cfRule>
    <cfRule type="colorScale" priority="727">
      <colorScale>
        <cfvo type="min"/>
        <cfvo type="percentile" val="50"/>
        <cfvo type="max"/>
        <color rgb="FFF8696B"/>
        <color rgb="FFFFEB84"/>
        <color rgb="FF63BE7B"/>
      </colorScale>
    </cfRule>
  </conditionalFormatting>
  <conditionalFormatting sqref="AI34:AI36">
    <cfRule type="containsText" dxfId="342" priority="700" operator="containsText" text="ALTA">
      <formula>NOT(ISERROR(SEARCH("ALTA",AI34)))</formula>
    </cfRule>
    <cfRule type="containsText" dxfId="341" priority="701" operator="containsText" text="EXTREMA">
      <formula>NOT(ISERROR(SEARCH("EXTREMA",AI34)))</formula>
    </cfRule>
    <cfRule type="containsText" dxfId="340" priority="702" operator="containsText" text="ALTA">
      <formula>NOT(ISERROR(SEARCH("ALTA",AI34)))</formula>
    </cfRule>
    <cfRule type="containsText" dxfId="339" priority="703" operator="containsText" text="MODERADA">
      <formula>NOT(ISERROR(SEARCH("MODERADA",AI34)))</formula>
    </cfRule>
    <cfRule type="containsText" dxfId="338" priority="704" operator="containsText" text="BAJA">
      <formula>NOT(ISERROR(SEARCH("BAJA",AI34)))</formula>
    </cfRule>
    <cfRule type="colorScale" priority="705">
      <colorScale>
        <cfvo type="num" val="1"/>
        <cfvo type="num" val="2"/>
        <cfvo type="num" val="5"/>
        <color rgb="FFF8696B"/>
        <color rgb="FFFFEB84"/>
        <color rgb="FF63BE7B"/>
      </colorScale>
    </cfRule>
    <cfRule type="colorScale" priority="706">
      <colorScale>
        <cfvo type="min"/>
        <cfvo type="percentile" val="50"/>
        <cfvo type="max"/>
        <color rgb="FFF8696B"/>
        <color rgb="FFFFEB84"/>
        <color rgb="FF63BE7B"/>
      </colorScale>
    </cfRule>
  </conditionalFormatting>
  <conditionalFormatting sqref="AI34:AI36">
    <cfRule type="containsText" dxfId="337" priority="707" operator="containsText" text="ALTA">
      <formula>NOT(ISERROR(SEARCH("ALTA",AI34)))</formula>
    </cfRule>
    <cfRule type="containsText" dxfId="336" priority="708" operator="containsText" text="EXTREMA">
      <formula>NOT(ISERROR(SEARCH("EXTREMA",AI34)))</formula>
    </cfRule>
    <cfRule type="containsText" dxfId="335" priority="709" operator="containsText" text="ALTA">
      <formula>NOT(ISERROR(SEARCH("ALTA",AI34)))</formula>
    </cfRule>
    <cfRule type="containsText" dxfId="334" priority="710" operator="containsText" text="MODERADA">
      <formula>NOT(ISERROR(SEARCH("MODERADA",AI34)))</formula>
    </cfRule>
    <cfRule type="containsText" dxfId="333" priority="711" operator="containsText" text="BAJA">
      <formula>NOT(ISERROR(SEARCH("BAJA",AI34)))</formula>
    </cfRule>
    <cfRule type="colorScale" priority="712">
      <colorScale>
        <cfvo type="num" val="1"/>
        <cfvo type="num" val="2"/>
        <cfvo type="num" val="5"/>
        <color rgb="FFF8696B"/>
        <color rgb="FFFFEB84"/>
        <color rgb="FF63BE7B"/>
      </colorScale>
    </cfRule>
    <cfRule type="colorScale" priority="713">
      <colorScale>
        <cfvo type="min"/>
        <cfvo type="percentile" val="50"/>
        <cfvo type="max"/>
        <color rgb="FFF8696B"/>
        <color rgb="FFFFEB84"/>
        <color rgb="FF63BE7B"/>
      </colorScale>
    </cfRule>
  </conditionalFormatting>
  <conditionalFormatting sqref="P37">
    <cfRule type="containsText" dxfId="332" priority="686" operator="containsText" text="ALTA">
      <formula>NOT(ISERROR(SEARCH("ALTA",P37)))</formula>
    </cfRule>
    <cfRule type="containsText" dxfId="331" priority="687" operator="containsText" text="EXTREMA">
      <formula>NOT(ISERROR(SEARCH("EXTREMA",P37)))</formula>
    </cfRule>
    <cfRule type="containsText" dxfId="330" priority="688" operator="containsText" text="ALTA">
      <formula>NOT(ISERROR(SEARCH("ALTA",P37)))</formula>
    </cfRule>
    <cfRule type="containsText" dxfId="329" priority="689" operator="containsText" text="MODERADA">
      <formula>NOT(ISERROR(SEARCH("MODERADA",P37)))</formula>
    </cfRule>
    <cfRule type="containsText" dxfId="328" priority="690" operator="containsText" text="BAJA">
      <formula>NOT(ISERROR(SEARCH("BAJA",P37)))</formula>
    </cfRule>
    <cfRule type="colorScale" priority="691">
      <colorScale>
        <cfvo type="num" val="1"/>
        <cfvo type="num" val="2"/>
        <cfvo type="num" val="5"/>
        <color rgb="FFF8696B"/>
        <color rgb="FFFFEB84"/>
        <color rgb="FF63BE7B"/>
      </colorScale>
    </cfRule>
    <cfRule type="colorScale" priority="692">
      <colorScale>
        <cfvo type="min"/>
        <cfvo type="percentile" val="50"/>
        <cfvo type="max"/>
        <color rgb="FFF8696B"/>
        <color rgb="FFFFEB84"/>
        <color rgb="FF63BE7B"/>
      </colorScale>
    </cfRule>
  </conditionalFormatting>
  <conditionalFormatting sqref="P37">
    <cfRule type="containsText" dxfId="327" priority="693" operator="containsText" text="ALTA">
      <formula>NOT(ISERROR(SEARCH("ALTA",P37)))</formula>
    </cfRule>
    <cfRule type="containsText" dxfId="326" priority="694" operator="containsText" text="EXTREMA">
      <formula>NOT(ISERROR(SEARCH("EXTREMA",P37)))</formula>
    </cfRule>
    <cfRule type="containsText" dxfId="325" priority="695" operator="containsText" text="ALTA">
      <formula>NOT(ISERROR(SEARCH("ALTA",P37)))</formula>
    </cfRule>
    <cfRule type="containsText" dxfId="324" priority="696" operator="containsText" text="MODERADA">
      <formula>NOT(ISERROR(SEARCH("MODERADA",P37)))</formula>
    </cfRule>
    <cfRule type="containsText" dxfId="323" priority="697" operator="containsText" text="BAJA">
      <formula>NOT(ISERROR(SEARCH("BAJA",P37)))</formula>
    </cfRule>
    <cfRule type="colorScale" priority="698">
      <colorScale>
        <cfvo type="num" val="1"/>
        <cfvo type="num" val="2"/>
        <cfvo type="num" val="5"/>
        <color rgb="FFF8696B"/>
        <color rgb="FFFFEB84"/>
        <color rgb="FF63BE7B"/>
      </colorScale>
    </cfRule>
    <cfRule type="colorScale" priority="699">
      <colorScale>
        <cfvo type="min"/>
        <cfvo type="percentile" val="50"/>
        <cfvo type="max"/>
        <color rgb="FFF8696B"/>
        <color rgb="FFFFEB84"/>
        <color rgb="FF63BE7B"/>
      </colorScale>
    </cfRule>
  </conditionalFormatting>
  <conditionalFormatting sqref="P41">
    <cfRule type="containsText" dxfId="322" priority="672" operator="containsText" text="ALTA">
      <formula>NOT(ISERROR(SEARCH("ALTA",P41)))</formula>
    </cfRule>
    <cfRule type="containsText" dxfId="321" priority="673" operator="containsText" text="EXTREMA">
      <formula>NOT(ISERROR(SEARCH("EXTREMA",P41)))</formula>
    </cfRule>
    <cfRule type="containsText" dxfId="320" priority="674" operator="containsText" text="ALTA">
      <formula>NOT(ISERROR(SEARCH("ALTA",P41)))</formula>
    </cfRule>
    <cfRule type="containsText" dxfId="319" priority="675" operator="containsText" text="MODERADA">
      <formula>NOT(ISERROR(SEARCH("MODERADA",P41)))</formula>
    </cfRule>
    <cfRule type="containsText" dxfId="318" priority="676" operator="containsText" text="BAJA">
      <formula>NOT(ISERROR(SEARCH("BAJA",P41)))</formula>
    </cfRule>
    <cfRule type="colorScale" priority="677">
      <colorScale>
        <cfvo type="num" val="1"/>
        <cfvo type="num" val="2"/>
        <cfvo type="num" val="5"/>
        <color rgb="FFF8696B"/>
        <color rgb="FFFFEB84"/>
        <color rgb="FF63BE7B"/>
      </colorScale>
    </cfRule>
    <cfRule type="colorScale" priority="678">
      <colorScale>
        <cfvo type="min"/>
        <cfvo type="percentile" val="50"/>
        <cfvo type="max"/>
        <color rgb="FFF8696B"/>
        <color rgb="FFFFEB84"/>
        <color rgb="FF63BE7B"/>
      </colorScale>
    </cfRule>
  </conditionalFormatting>
  <conditionalFormatting sqref="P41">
    <cfRule type="containsText" dxfId="317" priority="679" operator="containsText" text="ALTA">
      <formula>NOT(ISERROR(SEARCH("ALTA",P41)))</formula>
    </cfRule>
    <cfRule type="containsText" dxfId="316" priority="680" operator="containsText" text="EXTREMA">
      <formula>NOT(ISERROR(SEARCH("EXTREMA",P41)))</formula>
    </cfRule>
    <cfRule type="containsText" dxfId="315" priority="681" operator="containsText" text="ALTA">
      <formula>NOT(ISERROR(SEARCH("ALTA",P41)))</formula>
    </cfRule>
    <cfRule type="containsText" dxfId="314" priority="682" operator="containsText" text="MODERADA">
      <formula>NOT(ISERROR(SEARCH("MODERADA",P41)))</formula>
    </cfRule>
    <cfRule type="containsText" dxfId="313" priority="683" operator="containsText" text="BAJA">
      <formula>NOT(ISERROR(SEARCH("BAJA",P41)))</formula>
    </cfRule>
    <cfRule type="colorScale" priority="684">
      <colorScale>
        <cfvo type="num" val="1"/>
        <cfvo type="num" val="2"/>
        <cfvo type="num" val="5"/>
        <color rgb="FFF8696B"/>
        <color rgb="FFFFEB84"/>
        <color rgb="FF63BE7B"/>
      </colorScale>
    </cfRule>
    <cfRule type="colorScale" priority="685">
      <colorScale>
        <cfvo type="min"/>
        <cfvo type="percentile" val="50"/>
        <cfvo type="max"/>
        <color rgb="FFF8696B"/>
        <color rgb="FFFFEB84"/>
        <color rgb="FF63BE7B"/>
      </colorScale>
    </cfRule>
  </conditionalFormatting>
  <conditionalFormatting sqref="P44">
    <cfRule type="containsText" dxfId="312" priority="658" operator="containsText" text="ALTA">
      <formula>NOT(ISERROR(SEARCH("ALTA",P44)))</formula>
    </cfRule>
    <cfRule type="containsText" dxfId="311" priority="659" operator="containsText" text="EXTREMA">
      <formula>NOT(ISERROR(SEARCH("EXTREMA",P44)))</formula>
    </cfRule>
    <cfRule type="containsText" dxfId="310" priority="660" operator="containsText" text="ALTA">
      <formula>NOT(ISERROR(SEARCH("ALTA",P44)))</formula>
    </cfRule>
    <cfRule type="containsText" dxfId="309" priority="661" operator="containsText" text="MODERADA">
      <formula>NOT(ISERROR(SEARCH("MODERADA",P44)))</formula>
    </cfRule>
    <cfRule type="containsText" dxfId="308" priority="662" operator="containsText" text="BAJA">
      <formula>NOT(ISERROR(SEARCH("BAJA",P44)))</formula>
    </cfRule>
    <cfRule type="colorScale" priority="663">
      <colorScale>
        <cfvo type="num" val="1"/>
        <cfvo type="num" val="2"/>
        <cfvo type="num" val="5"/>
        <color rgb="FFF8696B"/>
        <color rgb="FFFFEB84"/>
        <color rgb="FF63BE7B"/>
      </colorScale>
    </cfRule>
    <cfRule type="colorScale" priority="664">
      <colorScale>
        <cfvo type="min"/>
        <cfvo type="percentile" val="50"/>
        <cfvo type="max"/>
        <color rgb="FFF8696B"/>
        <color rgb="FFFFEB84"/>
        <color rgb="FF63BE7B"/>
      </colorScale>
    </cfRule>
  </conditionalFormatting>
  <conditionalFormatting sqref="P44">
    <cfRule type="containsText" dxfId="307" priority="665" operator="containsText" text="ALTA">
      <formula>NOT(ISERROR(SEARCH("ALTA",P44)))</formula>
    </cfRule>
    <cfRule type="containsText" dxfId="306" priority="666" operator="containsText" text="EXTREMA">
      <formula>NOT(ISERROR(SEARCH("EXTREMA",P44)))</formula>
    </cfRule>
    <cfRule type="containsText" dxfId="305" priority="667" operator="containsText" text="ALTA">
      <formula>NOT(ISERROR(SEARCH("ALTA",P44)))</formula>
    </cfRule>
    <cfRule type="containsText" dxfId="304" priority="668" operator="containsText" text="MODERADA">
      <formula>NOT(ISERROR(SEARCH("MODERADA",P44)))</formula>
    </cfRule>
    <cfRule type="containsText" dxfId="303" priority="669" operator="containsText" text="BAJA">
      <formula>NOT(ISERROR(SEARCH("BAJA",P44)))</formula>
    </cfRule>
    <cfRule type="colorScale" priority="670">
      <colorScale>
        <cfvo type="num" val="1"/>
        <cfvo type="num" val="2"/>
        <cfvo type="num" val="5"/>
        <color rgb="FFF8696B"/>
        <color rgb="FFFFEB84"/>
        <color rgb="FF63BE7B"/>
      </colorScale>
    </cfRule>
    <cfRule type="colorScale" priority="671">
      <colorScale>
        <cfvo type="min"/>
        <cfvo type="percentile" val="50"/>
        <cfvo type="max"/>
        <color rgb="FFF8696B"/>
        <color rgb="FFFFEB84"/>
        <color rgb="FF63BE7B"/>
      </colorScale>
    </cfRule>
  </conditionalFormatting>
  <conditionalFormatting sqref="AI37">
    <cfRule type="containsText" dxfId="302" priority="644" operator="containsText" text="ALTA">
      <formula>NOT(ISERROR(SEARCH("ALTA",AI37)))</formula>
    </cfRule>
    <cfRule type="containsText" dxfId="301" priority="645" operator="containsText" text="EXTREMA">
      <formula>NOT(ISERROR(SEARCH("EXTREMA",AI37)))</formula>
    </cfRule>
    <cfRule type="containsText" dxfId="300" priority="646" operator="containsText" text="ALTA">
      <formula>NOT(ISERROR(SEARCH("ALTA",AI37)))</formula>
    </cfRule>
    <cfRule type="containsText" dxfId="299" priority="647" operator="containsText" text="MODERADA">
      <formula>NOT(ISERROR(SEARCH("MODERADA",AI37)))</formula>
    </cfRule>
    <cfRule type="containsText" dxfId="298" priority="648" operator="containsText" text="BAJA">
      <formula>NOT(ISERROR(SEARCH("BAJA",AI37)))</formula>
    </cfRule>
    <cfRule type="colorScale" priority="649">
      <colorScale>
        <cfvo type="num" val="1"/>
        <cfvo type="num" val="2"/>
        <cfvo type="num" val="5"/>
        <color rgb="FFF8696B"/>
        <color rgb="FFFFEB84"/>
        <color rgb="FF63BE7B"/>
      </colorScale>
    </cfRule>
    <cfRule type="colorScale" priority="650">
      <colorScale>
        <cfvo type="min"/>
        <cfvo type="percentile" val="50"/>
        <cfvo type="max"/>
        <color rgb="FFF8696B"/>
        <color rgb="FFFFEB84"/>
        <color rgb="FF63BE7B"/>
      </colorScale>
    </cfRule>
  </conditionalFormatting>
  <conditionalFormatting sqref="AI37">
    <cfRule type="containsText" dxfId="297" priority="651" operator="containsText" text="ALTA">
      <formula>NOT(ISERROR(SEARCH("ALTA",AI37)))</formula>
    </cfRule>
    <cfRule type="containsText" dxfId="296" priority="652" operator="containsText" text="EXTREMA">
      <formula>NOT(ISERROR(SEARCH("EXTREMA",AI37)))</formula>
    </cfRule>
    <cfRule type="containsText" dxfId="295" priority="653" operator="containsText" text="ALTA">
      <formula>NOT(ISERROR(SEARCH("ALTA",AI37)))</formula>
    </cfRule>
    <cfRule type="containsText" dxfId="294" priority="654" operator="containsText" text="MODERADA">
      <formula>NOT(ISERROR(SEARCH("MODERADA",AI37)))</formula>
    </cfRule>
    <cfRule type="containsText" dxfId="293" priority="655" operator="containsText" text="BAJA">
      <formula>NOT(ISERROR(SEARCH("BAJA",AI37)))</formula>
    </cfRule>
    <cfRule type="colorScale" priority="656">
      <colorScale>
        <cfvo type="num" val="1"/>
        <cfvo type="num" val="2"/>
        <cfvo type="num" val="5"/>
        <color rgb="FFF8696B"/>
        <color rgb="FFFFEB84"/>
        <color rgb="FF63BE7B"/>
      </colorScale>
    </cfRule>
    <cfRule type="colorScale" priority="657">
      <colorScale>
        <cfvo type="min"/>
        <cfvo type="percentile" val="50"/>
        <cfvo type="max"/>
        <color rgb="FFF8696B"/>
        <color rgb="FFFFEB84"/>
        <color rgb="FF63BE7B"/>
      </colorScale>
    </cfRule>
  </conditionalFormatting>
  <conditionalFormatting sqref="AI41">
    <cfRule type="containsText" dxfId="292" priority="630" operator="containsText" text="ALTA">
      <formula>NOT(ISERROR(SEARCH("ALTA",AI41)))</formula>
    </cfRule>
    <cfRule type="containsText" dxfId="291" priority="631" operator="containsText" text="EXTREMA">
      <formula>NOT(ISERROR(SEARCH("EXTREMA",AI41)))</formula>
    </cfRule>
    <cfRule type="containsText" dxfId="290" priority="632" operator="containsText" text="ALTA">
      <formula>NOT(ISERROR(SEARCH("ALTA",AI41)))</formula>
    </cfRule>
    <cfRule type="containsText" dxfId="289" priority="633" operator="containsText" text="MODERADA">
      <formula>NOT(ISERROR(SEARCH("MODERADA",AI41)))</formula>
    </cfRule>
    <cfRule type="containsText" dxfId="288" priority="634" operator="containsText" text="BAJA">
      <formula>NOT(ISERROR(SEARCH("BAJA",AI41)))</formula>
    </cfRule>
    <cfRule type="colorScale" priority="635">
      <colorScale>
        <cfvo type="num" val="1"/>
        <cfvo type="num" val="2"/>
        <cfvo type="num" val="5"/>
        <color rgb="FFF8696B"/>
        <color rgb="FFFFEB84"/>
        <color rgb="FF63BE7B"/>
      </colorScale>
    </cfRule>
    <cfRule type="colorScale" priority="636">
      <colorScale>
        <cfvo type="min"/>
        <cfvo type="percentile" val="50"/>
        <cfvo type="max"/>
        <color rgb="FFF8696B"/>
        <color rgb="FFFFEB84"/>
        <color rgb="FF63BE7B"/>
      </colorScale>
    </cfRule>
  </conditionalFormatting>
  <conditionalFormatting sqref="AI41">
    <cfRule type="containsText" dxfId="287" priority="637" operator="containsText" text="ALTA">
      <formula>NOT(ISERROR(SEARCH("ALTA",AI41)))</formula>
    </cfRule>
    <cfRule type="containsText" dxfId="286" priority="638" operator="containsText" text="EXTREMA">
      <formula>NOT(ISERROR(SEARCH("EXTREMA",AI41)))</formula>
    </cfRule>
    <cfRule type="containsText" dxfId="285" priority="639" operator="containsText" text="ALTA">
      <formula>NOT(ISERROR(SEARCH("ALTA",AI41)))</formula>
    </cfRule>
    <cfRule type="containsText" dxfId="284" priority="640" operator="containsText" text="MODERADA">
      <formula>NOT(ISERROR(SEARCH("MODERADA",AI41)))</formula>
    </cfRule>
    <cfRule type="containsText" dxfId="283" priority="641" operator="containsText" text="BAJA">
      <formula>NOT(ISERROR(SEARCH("BAJA",AI41)))</formula>
    </cfRule>
    <cfRule type="colorScale" priority="642">
      <colorScale>
        <cfvo type="num" val="1"/>
        <cfvo type="num" val="2"/>
        <cfvo type="num" val="5"/>
        <color rgb="FFF8696B"/>
        <color rgb="FFFFEB84"/>
        <color rgb="FF63BE7B"/>
      </colorScale>
    </cfRule>
    <cfRule type="colorScale" priority="643">
      <colorScale>
        <cfvo type="min"/>
        <cfvo type="percentile" val="50"/>
        <cfvo type="max"/>
        <color rgb="FFF8696B"/>
        <color rgb="FFFFEB84"/>
        <color rgb="FF63BE7B"/>
      </colorScale>
    </cfRule>
  </conditionalFormatting>
  <conditionalFormatting sqref="AI44">
    <cfRule type="containsText" dxfId="282" priority="616" operator="containsText" text="ALTA">
      <formula>NOT(ISERROR(SEARCH("ALTA",AI44)))</formula>
    </cfRule>
    <cfRule type="containsText" dxfId="281" priority="617" operator="containsText" text="EXTREMA">
      <formula>NOT(ISERROR(SEARCH("EXTREMA",AI44)))</formula>
    </cfRule>
    <cfRule type="containsText" dxfId="280" priority="618" operator="containsText" text="ALTA">
      <formula>NOT(ISERROR(SEARCH("ALTA",AI44)))</formula>
    </cfRule>
    <cfRule type="containsText" dxfId="279" priority="619" operator="containsText" text="MODERADA">
      <formula>NOT(ISERROR(SEARCH("MODERADA",AI44)))</formula>
    </cfRule>
    <cfRule type="containsText" dxfId="278" priority="620" operator="containsText" text="BAJA">
      <formula>NOT(ISERROR(SEARCH("BAJA",AI44)))</formula>
    </cfRule>
    <cfRule type="colorScale" priority="621">
      <colorScale>
        <cfvo type="num" val="1"/>
        <cfvo type="num" val="2"/>
        <cfvo type="num" val="5"/>
        <color rgb="FFF8696B"/>
        <color rgb="FFFFEB84"/>
        <color rgb="FF63BE7B"/>
      </colorScale>
    </cfRule>
    <cfRule type="colorScale" priority="622">
      <colorScale>
        <cfvo type="min"/>
        <cfvo type="percentile" val="50"/>
        <cfvo type="max"/>
        <color rgb="FFF8696B"/>
        <color rgb="FFFFEB84"/>
        <color rgb="FF63BE7B"/>
      </colorScale>
    </cfRule>
  </conditionalFormatting>
  <conditionalFormatting sqref="AI44">
    <cfRule type="containsText" dxfId="277" priority="623" operator="containsText" text="ALTA">
      <formula>NOT(ISERROR(SEARCH("ALTA",AI44)))</formula>
    </cfRule>
    <cfRule type="containsText" dxfId="276" priority="624" operator="containsText" text="EXTREMA">
      <formula>NOT(ISERROR(SEARCH("EXTREMA",AI44)))</formula>
    </cfRule>
    <cfRule type="containsText" dxfId="275" priority="625" operator="containsText" text="ALTA">
      <formula>NOT(ISERROR(SEARCH("ALTA",AI44)))</formula>
    </cfRule>
    <cfRule type="containsText" dxfId="274" priority="626" operator="containsText" text="MODERADA">
      <formula>NOT(ISERROR(SEARCH("MODERADA",AI44)))</formula>
    </cfRule>
    <cfRule type="containsText" dxfId="273" priority="627" operator="containsText" text="BAJA">
      <formula>NOT(ISERROR(SEARCH("BAJA",AI44)))</formula>
    </cfRule>
    <cfRule type="colorScale" priority="628">
      <colorScale>
        <cfvo type="num" val="1"/>
        <cfvo type="num" val="2"/>
        <cfvo type="num" val="5"/>
        <color rgb="FFF8696B"/>
        <color rgb="FFFFEB84"/>
        <color rgb="FF63BE7B"/>
      </colorScale>
    </cfRule>
    <cfRule type="colorScale" priority="629">
      <colorScale>
        <cfvo type="min"/>
        <cfvo type="percentile" val="50"/>
        <cfvo type="max"/>
        <color rgb="FFF8696B"/>
        <color rgb="FFFFEB84"/>
        <color rgb="FF63BE7B"/>
      </colorScale>
    </cfRule>
  </conditionalFormatting>
  <conditionalFormatting sqref="P46">
    <cfRule type="containsText" dxfId="272" priority="462" operator="containsText" text="ALTA">
      <formula>NOT(ISERROR(SEARCH("ALTA",P46)))</formula>
    </cfRule>
    <cfRule type="containsText" dxfId="271" priority="463" operator="containsText" text="EXTREMA">
      <formula>NOT(ISERROR(SEARCH("EXTREMA",P46)))</formula>
    </cfRule>
    <cfRule type="containsText" dxfId="270" priority="464" operator="containsText" text="ALTA">
      <formula>NOT(ISERROR(SEARCH("ALTA",P46)))</formula>
    </cfRule>
    <cfRule type="containsText" dxfId="269" priority="465" operator="containsText" text="MODERADA">
      <formula>NOT(ISERROR(SEARCH("MODERADA",P46)))</formula>
    </cfRule>
    <cfRule type="containsText" dxfId="268" priority="466" operator="containsText" text="BAJA">
      <formula>NOT(ISERROR(SEARCH("BAJA",P46)))</formula>
    </cfRule>
    <cfRule type="colorScale" priority="467">
      <colorScale>
        <cfvo type="num" val="1"/>
        <cfvo type="num" val="2"/>
        <cfvo type="num" val="5"/>
        <color rgb="FFF8696B"/>
        <color rgb="FFFFEB84"/>
        <color rgb="FF63BE7B"/>
      </colorScale>
    </cfRule>
    <cfRule type="colorScale" priority="468">
      <colorScale>
        <cfvo type="min"/>
        <cfvo type="percentile" val="50"/>
        <cfvo type="max"/>
        <color rgb="FFF8696B"/>
        <color rgb="FFFFEB84"/>
        <color rgb="FF63BE7B"/>
      </colorScale>
    </cfRule>
  </conditionalFormatting>
  <conditionalFormatting sqref="P46">
    <cfRule type="containsText" dxfId="267" priority="469" operator="containsText" text="ALTA">
      <formula>NOT(ISERROR(SEARCH("ALTA",P46)))</formula>
    </cfRule>
    <cfRule type="containsText" dxfId="266" priority="470" operator="containsText" text="EXTREMA">
      <formula>NOT(ISERROR(SEARCH("EXTREMA",P46)))</formula>
    </cfRule>
    <cfRule type="containsText" dxfId="265" priority="471" operator="containsText" text="ALTA">
      <formula>NOT(ISERROR(SEARCH("ALTA",P46)))</formula>
    </cfRule>
    <cfRule type="containsText" dxfId="264" priority="472" operator="containsText" text="MODERADA">
      <formula>NOT(ISERROR(SEARCH("MODERADA",P46)))</formula>
    </cfRule>
    <cfRule type="containsText" dxfId="263" priority="473" operator="containsText" text="BAJA">
      <formula>NOT(ISERROR(SEARCH("BAJA",P46)))</formula>
    </cfRule>
    <cfRule type="colorScale" priority="474">
      <colorScale>
        <cfvo type="num" val="1"/>
        <cfvo type="num" val="2"/>
        <cfvo type="num" val="5"/>
        <color rgb="FFF8696B"/>
        <color rgb="FFFFEB84"/>
        <color rgb="FF63BE7B"/>
      </colorScale>
    </cfRule>
    <cfRule type="colorScale" priority="475">
      <colorScale>
        <cfvo type="min"/>
        <cfvo type="percentile" val="50"/>
        <cfvo type="max"/>
        <color rgb="FFF8696B"/>
        <color rgb="FFFFEB84"/>
        <color rgb="FF63BE7B"/>
      </colorScale>
    </cfRule>
  </conditionalFormatting>
  <conditionalFormatting sqref="P48">
    <cfRule type="containsText" dxfId="262" priority="448" operator="containsText" text="ALTA">
      <formula>NOT(ISERROR(SEARCH("ALTA",P48)))</formula>
    </cfRule>
    <cfRule type="containsText" dxfId="261" priority="449" operator="containsText" text="EXTREMA">
      <formula>NOT(ISERROR(SEARCH("EXTREMA",P48)))</formula>
    </cfRule>
    <cfRule type="containsText" dxfId="260" priority="450" operator="containsText" text="ALTA">
      <formula>NOT(ISERROR(SEARCH("ALTA",P48)))</formula>
    </cfRule>
    <cfRule type="containsText" dxfId="259" priority="451" operator="containsText" text="MODERADA">
      <formula>NOT(ISERROR(SEARCH("MODERADA",P48)))</formula>
    </cfRule>
    <cfRule type="containsText" dxfId="258" priority="452" operator="containsText" text="BAJA">
      <formula>NOT(ISERROR(SEARCH("BAJA",P48)))</formula>
    </cfRule>
    <cfRule type="colorScale" priority="453">
      <colorScale>
        <cfvo type="num" val="1"/>
        <cfvo type="num" val="2"/>
        <cfvo type="num" val="5"/>
        <color rgb="FFF8696B"/>
        <color rgb="FFFFEB84"/>
        <color rgb="FF63BE7B"/>
      </colorScale>
    </cfRule>
    <cfRule type="colorScale" priority="454">
      <colorScale>
        <cfvo type="min"/>
        <cfvo type="percentile" val="50"/>
        <cfvo type="max"/>
        <color rgb="FFF8696B"/>
        <color rgb="FFFFEB84"/>
        <color rgb="FF63BE7B"/>
      </colorScale>
    </cfRule>
  </conditionalFormatting>
  <conditionalFormatting sqref="P48">
    <cfRule type="containsText" dxfId="257" priority="455" operator="containsText" text="ALTA">
      <formula>NOT(ISERROR(SEARCH("ALTA",P48)))</formula>
    </cfRule>
    <cfRule type="containsText" dxfId="256" priority="456" operator="containsText" text="EXTREMA">
      <formula>NOT(ISERROR(SEARCH("EXTREMA",P48)))</formula>
    </cfRule>
    <cfRule type="containsText" dxfId="255" priority="457" operator="containsText" text="ALTA">
      <formula>NOT(ISERROR(SEARCH("ALTA",P48)))</formula>
    </cfRule>
    <cfRule type="containsText" dxfId="254" priority="458" operator="containsText" text="MODERADA">
      <formula>NOT(ISERROR(SEARCH("MODERADA",P48)))</formula>
    </cfRule>
    <cfRule type="containsText" dxfId="253" priority="459" operator="containsText" text="BAJA">
      <formula>NOT(ISERROR(SEARCH("BAJA",P48)))</formula>
    </cfRule>
    <cfRule type="colorScale" priority="460">
      <colorScale>
        <cfvo type="num" val="1"/>
        <cfvo type="num" val="2"/>
        <cfvo type="num" val="5"/>
        <color rgb="FFF8696B"/>
        <color rgb="FFFFEB84"/>
        <color rgb="FF63BE7B"/>
      </colorScale>
    </cfRule>
    <cfRule type="colorScale" priority="461">
      <colorScale>
        <cfvo type="min"/>
        <cfvo type="percentile" val="50"/>
        <cfvo type="max"/>
        <color rgb="FFF8696B"/>
        <color rgb="FFFFEB84"/>
        <color rgb="FF63BE7B"/>
      </colorScale>
    </cfRule>
  </conditionalFormatting>
  <conditionalFormatting sqref="P49">
    <cfRule type="containsText" dxfId="252" priority="434" operator="containsText" text="ALTA">
      <formula>NOT(ISERROR(SEARCH("ALTA",P49)))</formula>
    </cfRule>
    <cfRule type="containsText" dxfId="251" priority="435" operator="containsText" text="EXTREMA">
      <formula>NOT(ISERROR(SEARCH("EXTREMA",P49)))</formula>
    </cfRule>
    <cfRule type="containsText" dxfId="250" priority="436" operator="containsText" text="ALTA">
      <formula>NOT(ISERROR(SEARCH("ALTA",P49)))</formula>
    </cfRule>
    <cfRule type="containsText" dxfId="249" priority="437" operator="containsText" text="MODERADA">
      <formula>NOT(ISERROR(SEARCH("MODERADA",P49)))</formula>
    </cfRule>
    <cfRule type="containsText" dxfId="248" priority="438" operator="containsText" text="BAJA">
      <formula>NOT(ISERROR(SEARCH("BAJA",P49)))</formula>
    </cfRule>
    <cfRule type="colorScale" priority="439">
      <colorScale>
        <cfvo type="num" val="1"/>
        <cfvo type="num" val="2"/>
        <cfvo type="num" val="5"/>
        <color rgb="FFF8696B"/>
        <color rgb="FFFFEB84"/>
        <color rgb="FF63BE7B"/>
      </colorScale>
    </cfRule>
    <cfRule type="colorScale" priority="440">
      <colorScale>
        <cfvo type="min"/>
        <cfvo type="percentile" val="50"/>
        <cfvo type="max"/>
        <color rgb="FFF8696B"/>
        <color rgb="FFFFEB84"/>
        <color rgb="FF63BE7B"/>
      </colorScale>
    </cfRule>
  </conditionalFormatting>
  <conditionalFormatting sqref="P49">
    <cfRule type="containsText" dxfId="247" priority="441" operator="containsText" text="ALTA">
      <formula>NOT(ISERROR(SEARCH("ALTA",P49)))</formula>
    </cfRule>
    <cfRule type="containsText" dxfId="246" priority="442" operator="containsText" text="EXTREMA">
      <formula>NOT(ISERROR(SEARCH("EXTREMA",P49)))</formula>
    </cfRule>
    <cfRule type="containsText" dxfId="245" priority="443" operator="containsText" text="ALTA">
      <formula>NOT(ISERROR(SEARCH("ALTA",P49)))</formula>
    </cfRule>
    <cfRule type="containsText" dxfId="244" priority="444" operator="containsText" text="MODERADA">
      <formula>NOT(ISERROR(SEARCH("MODERADA",P49)))</formula>
    </cfRule>
    <cfRule type="containsText" dxfId="243" priority="445" operator="containsText" text="BAJA">
      <formula>NOT(ISERROR(SEARCH("BAJA",P49)))</formula>
    </cfRule>
    <cfRule type="colorScale" priority="446">
      <colorScale>
        <cfvo type="num" val="1"/>
        <cfvo type="num" val="2"/>
        <cfvo type="num" val="5"/>
        <color rgb="FFF8696B"/>
        <color rgb="FFFFEB84"/>
        <color rgb="FF63BE7B"/>
      </colorScale>
    </cfRule>
    <cfRule type="colorScale" priority="447">
      <colorScale>
        <cfvo type="min"/>
        <cfvo type="percentile" val="50"/>
        <cfvo type="max"/>
        <color rgb="FFF8696B"/>
        <color rgb="FFFFEB84"/>
        <color rgb="FF63BE7B"/>
      </colorScale>
    </cfRule>
  </conditionalFormatting>
  <conditionalFormatting sqref="P51">
    <cfRule type="containsText" dxfId="242" priority="420" operator="containsText" text="ALTA">
      <formula>NOT(ISERROR(SEARCH("ALTA",P51)))</formula>
    </cfRule>
    <cfRule type="containsText" dxfId="241" priority="421" operator="containsText" text="EXTREMA">
      <formula>NOT(ISERROR(SEARCH("EXTREMA",P51)))</formula>
    </cfRule>
    <cfRule type="containsText" dxfId="240" priority="422" operator="containsText" text="ALTA">
      <formula>NOT(ISERROR(SEARCH("ALTA",P51)))</formula>
    </cfRule>
    <cfRule type="containsText" dxfId="239" priority="423" operator="containsText" text="MODERADA">
      <formula>NOT(ISERROR(SEARCH("MODERADA",P51)))</formula>
    </cfRule>
    <cfRule type="containsText" dxfId="238" priority="424" operator="containsText" text="BAJA">
      <formula>NOT(ISERROR(SEARCH("BAJA",P51)))</formula>
    </cfRule>
    <cfRule type="colorScale" priority="425">
      <colorScale>
        <cfvo type="num" val="1"/>
        <cfvo type="num" val="2"/>
        <cfvo type="num" val="5"/>
        <color rgb="FFF8696B"/>
        <color rgb="FFFFEB84"/>
        <color rgb="FF63BE7B"/>
      </colorScale>
    </cfRule>
    <cfRule type="colorScale" priority="426">
      <colorScale>
        <cfvo type="min"/>
        <cfvo type="percentile" val="50"/>
        <cfvo type="max"/>
        <color rgb="FFF8696B"/>
        <color rgb="FFFFEB84"/>
        <color rgb="FF63BE7B"/>
      </colorScale>
    </cfRule>
  </conditionalFormatting>
  <conditionalFormatting sqref="P51">
    <cfRule type="containsText" dxfId="237" priority="427" operator="containsText" text="ALTA">
      <formula>NOT(ISERROR(SEARCH("ALTA",P51)))</formula>
    </cfRule>
    <cfRule type="containsText" dxfId="236" priority="428" operator="containsText" text="EXTREMA">
      <formula>NOT(ISERROR(SEARCH("EXTREMA",P51)))</formula>
    </cfRule>
    <cfRule type="containsText" dxfId="235" priority="429" operator="containsText" text="ALTA">
      <formula>NOT(ISERROR(SEARCH("ALTA",P51)))</formula>
    </cfRule>
    <cfRule type="containsText" dxfId="234" priority="430" operator="containsText" text="MODERADA">
      <formula>NOT(ISERROR(SEARCH("MODERADA",P51)))</formula>
    </cfRule>
    <cfRule type="containsText" dxfId="233" priority="431" operator="containsText" text="BAJA">
      <formula>NOT(ISERROR(SEARCH("BAJA",P51)))</formula>
    </cfRule>
    <cfRule type="colorScale" priority="432">
      <colorScale>
        <cfvo type="num" val="1"/>
        <cfvo type="num" val="2"/>
        <cfvo type="num" val="5"/>
        <color rgb="FFF8696B"/>
        <color rgb="FFFFEB84"/>
        <color rgb="FF63BE7B"/>
      </colorScale>
    </cfRule>
    <cfRule type="colorScale" priority="433">
      <colorScale>
        <cfvo type="min"/>
        <cfvo type="percentile" val="50"/>
        <cfvo type="max"/>
        <color rgb="FFF8696B"/>
        <color rgb="FFFFEB84"/>
        <color rgb="FF63BE7B"/>
      </colorScale>
    </cfRule>
  </conditionalFormatting>
  <conditionalFormatting sqref="P53">
    <cfRule type="containsText" dxfId="232" priority="406" operator="containsText" text="ALTA">
      <formula>NOT(ISERROR(SEARCH("ALTA",P53)))</formula>
    </cfRule>
    <cfRule type="containsText" dxfId="231" priority="407" operator="containsText" text="EXTREMA">
      <formula>NOT(ISERROR(SEARCH("EXTREMA",P53)))</formula>
    </cfRule>
    <cfRule type="containsText" dxfId="230" priority="408" operator="containsText" text="ALTA">
      <formula>NOT(ISERROR(SEARCH("ALTA",P53)))</formula>
    </cfRule>
    <cfRule type="containsText" dxfId="229" priority="409" operator="containsText" text="MODERADA">
      <formula>NOT(ISERROR(SEARCH("MODERADA",P53)))</formula>
    </cfRule>
    <cfRule type="containsText" dxfId="228" priority="410" operator="containsText" text="BAJA">
      <formula>NOT(ISERROR(SEARCH("BAJA",P53)))</formula>
    </cfRule>
    <cfRule type="colorScale" priority="411">
      <colorScale>
        <cfvo type="num" val="1"/>
        <cfvo type="num" val="2"/>
        <cfvo type="num" val="5"/>
        <color rgb="FFF8696B"/>
        <color rgb="FFFFEB84"/>
        <color rgb="FF63BE7B"/>
      </colorScale>
    </cfRule>
    <cfRule type="colorScale" priority="412">
      <colorScale>
        <cfvo type="min"/>
        <cfvo type="percentile" val="50"/>
        <cfvo type="max"/>
        <color rgb="FFF8696B"/>
        <color rgb="FFFFEB84"/>
        <color rgb="FF63BE7B"/>
      </colorScale>
    </cfRule>
  </conditionalFormatting>
  <conditionalFormatting sqref="P53">
    <cfRule type="containsText" dxfId="227" priority="413" operator="containsText" text="ALTA">
      <formula>NOT(ISERROR(SEARCH("ALTA",P53)))</formula>
    </cfRule>
    <cfRule type="containsText" dxfId="226" priority="414" operator="containsText" text="EXTREMA">
      <formula>NOT(ISERROR(SEARCH("EXTREMA",P53)))</formula>
    </cfRule>
    <cfRule type="containsText" dxfId="225" priority="415" operator="containsText" text="ALTA">
      <formula>NOT(ISERROR(SEARCH("ALTA",P53)))</formula>
    </cfRule>
    <cfRule type="containsText" dxfId="224" priority="416" operator="containsText" text="MODERADA">
      <formula>NOT(ISERROR(SEARCH("MODERADA",P53)))</formula>
    </cfRule>
    <cfRule type="containsText" dxfId="223" priority="417" operator="containsText" text="BAJA">
      <formula>NOT(ISERROR(SEARCH("BAJA",P53)))</formula>
    </cfRule>
    <cfRule type="colorScale" priority="418">
      <colorScale>
        <cfvo type="num" val="1"/>
        <cfvo type="num" val="2"/>
        <cfvo type="num" val="5"/>
        <color rgb="FFF8696B"/>
        <color rgb="FFFFEB84"/>
        <color rgb="FF63BE7B"/>
      </colorScale>
    </cfRule>
    <cfRule type="colorScale" priority="419">
      <colorScale>
        <cfvo type="min"/>
        <cfvo type="percentile" val="50"/>
        <cfvo type="max"/>
        <color rgb="FFF8696B"/>
        <color rgb="FFFFEB84"/>
        <color rgb="FF63BE7B"/>
      </colorScale>
    </cfRule>
  </conditionalFormatting>
  <conditionalFormatting sqref="AI46">
    <cfRule type="containsText" dxfId="222" priority="392" operator="containsText" text="ALTA">
      <formula>NOT(ISERROR(SEARCH("ALTA",AI46)))</formula>
    </cfRule>
    <cfRule type="containsText" dxfId="221" priority="393" operator="containsText" text="EXTREMA">
      <formula>NOT(ISERROR(SEARCH("EXTREMA",AI46)))</formula>
    </cfRule>
    <cfRule type="containsText" dxfId="220" priority="394" operator="containsText" text="ALTA">
      <formula>NOT(ISERROR(SEARCH("ALTA",AI46)))</formula>
    </cfRule>
    <cfRule type="containsText" dxfId="219" priority="395" operator="containsText" text="MODERADA">
      <formula>NOT(ISERROR(SEARCH("MODERADA",AI46)))</formula>
    </cfRule>
    <cfRule type="containsText" dxfId="218" priority="396" operator="containsText" text="BAJA">
      <formula>NOT(ISERROR(SEARCH("BAJA",AI46)))</formula>
    </cfRule>
    <cfRule type="colorScale" priority="397">
      <colorScale>
        <cfvo type="num" val="1"/>
        <cfvo type="num" val="2"/>
        <cfvo type="num" val="5"/>
        <color rgb="FFF8696B"/>
        <color rgb="FFFFEB84"/>
        <color rgb="FF63BE7B"/>
      </colorScale>
    </cfRule>
    <cfRule type="colorScale" priority="398">
      <colorScale>
        <cfvo type="min"/>
        <cfvo type="percentile" val="50"/>
        <cfvo type="max"/>
        <color rgb="FFF8696B"/>
        <color rgb="FFFFEB84"/>
        <color rgb="FF63BE7B"/>
      </colorScale>
    </cfRule>
  </conditionalFormatting>
  <conditionalFormatting sqref="AI46">
    <cfRule type="containsText" dxfId="217" priority="399" operator="containsText" text="ALTA">
      <formula>NOT(ISERROR(SEARCH("ALTA",AI46)))</formula>
    </cfRule>
    <cfRule type="containsText" dxfId="216" priority="400" operator="containsText" text="EXTREMA">
      <formula>NOT(ISERROR(SEARCH("EXTREMA",AI46)))</formula>
    </cfRule>
    <cfRule type="containsText" dxfId="215" priority="401" operator="containsText" text="ALTA">
      <formula>NOT(ISERROR(SEARCH("ALTA",AI46)))</formula>
    </cfRule>
    <cfRule type="containsText" dxfId="214" priority="402" operator="containsText" text="MODERADA">
      <formula>NOT(ISERROR(SEARCH("MODERADA",AI46)))</formula>
    </cfRule>
    <cfRule type="containsText" dxfId="213" priority="403" operator="containsText" text="BAJA">
      <formula>NOT(ISERROR(SEARCH("BAJA",AI46)))</formula>
    </cfRule>
    <cfRule type="colorScale" priority="404">
      <colorScale>
        <cfvo type="num" val="1"/>
        <cfvo type="num" val="2"/>
        <cfvo type="num" val="5"/>
        <color rgb="FFF8696B"/>
        <color rgb="FFFFEB84"/>
        <color rgb="FF63BE7B"/>
      </colorScale>
    </cfRule>
    <cfRule type="colorScale" priority="405">
      <colorScale>
        <cfvo type="min"/>
        <cfvo type="percentile" val="50"/>
        <cfvo type="max"/>
        <color rgb="FFF8696B"/>
        <color rgb="FFFFEB84"/>
        <color rgb="FF63BE7B"/>
      </colorScale>
    </cfRule>
  </conditionalFormatting>
  <conditionalFormatting sqref="AI48">
    <cfRule type="containsText" dxfId="212" priority="378" operator="containsText" text="ALTA">
      <formula>NOT(ISERROR(SEARCH("ALTA",AI48)))</formula>
    </cfRule>
    <cfRule type="containsText" dxfId="211" priority="379" operator="containsText" text="EXTREMA">
      <formula>NOT(ISERROR(SEARCH("EXTREMA",AI48)))</formula>
    </cfRule>
    <cfRule type="containsText" dxfId="210" priority="380" operator="containsText" text="ALTA">
      <formula>NOT(ISERROR(SEARCH("ALTA",AI48)))</formula>
    </cfRule>
    <cfRule type="containsText" dxfId="209" priority="381" operator="containsText" text="MODERADA">
      <formula>NOT(ISERROR(SEARCH("MODERADA",AI48)))</formula>
    </cfRule>
    <cfRule type="containsText" dxfId="208" priority="382" operator="containsText" text="BAJA">
      <formula>NOT(ISERROR(SEARCH("BAJA",AI48)))</formula>
    </cfRule>
    <cfRule type="colorScale" priority="383">
      <colorScale>
        <cfvo type="num" val="1"/>
        <cfvo type="num" val="2"/>
        <cfvo type="num" val="5"/>
        <color rgb="FFF8696B"/>
        <color rgb="FFFFEB84"/>
        <color rgb="FF63BE7B"/>
      </colorScale>
    </cfRule>
    <cfRule type="colorScale" priority="384">
      <colorScale>
        <cfvo type="min"/>
        <cfvo type="percentile" val="50"/>
        <cfvo type="max"/>
        <color rgb="FFF8696B"/>
        <color rgb="FFFFEB84"/>
        <color rgb="FF63BE7B"/>
      </colorScale>
    </cfRule>
  </conditionalFormatting>
  <conditionalFormatting sqref="AI48">
    <cfRule type="containsText" dxfId="207" priority="385" operator="containsText" text="ALTA">
      <formula>NOT(ISERROR(SEARCH("ALTA",AI48)))</formula>
    </cfRule>
    <cfRule type="containsText" dxfId="206" priority="386" operator="containsText" text="EXTREMA">
      <formula>NOT(ISERROR(SEARCH("EXTREMA",AI48)))</formula>
    </cfRule>
    <cfRule type="containsText" dxfId="205" priority="387" operator="containsText" text="ALTA">
      <formula>NOT(ISERROR(SEARCH("ALTA",AI48)))</formula>
    </cfRule>
    <cfRule type="containsText" dxfId="204" priority="388" operator="containsText" text="MODERADA">
      <formula>NOT(ISERROR(SEARCH("MODERADA",AI48)))</formula>
    </cfRule>
    <cfRule type="containsText" dxfId="203" priority="389" operator="containsText" text="BAJA">
      <formula>NOT(ISERROR(SEARCH("BAJA",AI48)))</formula>
    </cfRule>
    <cfRule type="colorScale" priority="390">
      <colorScale>
        <cfvo type="num" val="1"/>
        <cfvo type="num" val="2"/>
        <cfvo type="num" val="5"/>
        <color rgb="FFF8696B"/>
        <color rgb="FFFFEB84"/>
        <color rgb="FF63BE7B"/>
      </colorScale>
    </cfRule>
    <cfRule type="colorScale" priority="391">
      <colorScale>
        <cfvo type="min"/>
        <cfvo type="percentile" val="50"/>
        <cfvo type="max"/>
        <color rgb="FFF8696B"/>
        <color rgb="FFFFEB84"/>
        <color rgb="FF63BE7B"/>
      </colorScale>
    </cfRule>
  </conditionalFormatting>
  <conditionalFormatting sqref="AI49">
    <cfRule type="containsText" dxfId="202" priority="364" operator="containsText" text="ALTA">
      <formula>NOT(ISERROR(SEARCH("ALTA",AI49)))</formula>
    </cfRule>
    <cfRule type="containsText" dxfId="201" priority="365" operator="containsText" text="EXTREMA">
      <formula>NOT(ISERROR(SEARCH("EXTREMA",AI49)))</formula>
    </cfRule>
    <cfRule type="containsText" dxfId="200" priority="366" operator="containsText" text="ALTA">
      <formula>NOT(ISERROR(SEARCH("ALTA",AI49)))</formula>
    </cfRule>
    <cfRule type="containsText" dxfId="199" priority="367" operator="containsText" text="MODERADA">
      <formula>NOT(ISERROR(SEARCH("MODERADA",AI49)))</formula>
    </cfRule>
    <cfRule type="containsText" dxfId="198" priority="368" operator="containsText" text="BAJA">
      <formula>NOT(ISERROR(SEARCH("BAJA",AI49)))</formula>
    </cfRule>
    <cfRule type="colorScale" priority="369">
      <colorScale>
        <cfvo type="num" val="1"/>
        <cfvo type="num" val="2"/>
        <cfvo type="num" val="5"/>
        <color rgb="FFF8696B"/>
        <color rgb="FFFFEB84"/>
        <color rgb="FF63BE7B"/>
      </colorScale>
    </cfRule>
    <cfRule type="colorScale" priority="370">
      <colorScale>
        <cfvo type="min"/>
        <cfvo type="percentile" val="50"/>
        <cfvo type="max"/>
        <color rgb="FFF8696B"/>
        <color rgb="FFFFEB84"/>
        <color rgb="FF63BE7B"/>
      </colorScale>
    </cfRule>
  </conditionalFormatting>
  <conditionalFormatting sqref="AI49">
    <cfRule type="containsText" dxfId="197" priority="371" operator="containsText" text="ALTA">
      <formula>NOT(ISERROR(SEARCH("ALTA",AI49)))</formula>
    </cfRule>
    <cfRule type="containsText" dxfId="196" priority="372" operator="containsText" text="EXTREMA">
      <formula>NOT(ISERROR(SEARCH("EXTREMA",AI49)))</formula>
    </cfRule>
    <cfRule type="containsText" dxfId="195" priority="373" operator="containsText" text="ALTA">
      <formula>NOT(ISERROR(SEARCH("ALTA",AI49)))</formula>
    </cfRule>
    <cfRule type="containsText" dxfId="194" priority="374" operator="containsText" text="MODERADA">
      <formula>NOT(ISERROR(SEARCH("MODERADA",AI49)))</formula>
    </cfRule>
    <cfRule type="containsText" dxfId="193" priority="375" operator="containsText" text="BAJA">
      <formula>NOT(ISERROR(SEARCH("BAJA",AI49)))</formula>
    </cfRule>
    <cfRule type="colorScale" priority="376">
      <colorScale>
        <cfvo type="num" val="1"/>
        <cfvo type="num" val="2"/>
        <cfvo type="num" val="5"/>
        <color rgb="FFF8696B"/>
        <color rgb="FFFFEB84"/>
        <color rgb="FF63BE7B"/>
      </colorScale>
    </cfRule>
    <cfRule type="colorScale" priority="377">
      <colorScale>
        <cfvo type="min"/>
        <cfvo type="percentile" val="50"/>
        <cfvo type="max"/>
        <color rgb="FFF8696B"/>
        <color rgb="FFFFEB84"/>
        <color rgb="FF63BE7B"/>
      </colorScale>
    </cfRule>
  </conditionalFormatting>
  <conditionalFormatting sqref="AI51">
    <cfRule type="containsText" dxfId="192" priority="350" operator="containsText" text="ALTA">
      <formula>NOT(ISERROR(SEARCH("ALTA",AI51)))</formula>
    </cfRule>
    <cfRule type="containsText" dxfId="191" priority="351" operator="containsText" text="EXTREMA">
      <formula>NOT(ISERROR(SEARCH("EXTREMA",AI51)))</formula>
    </cfRule>
    <cfRule type="containsText" dxfId="190" priority="352" operator="containsText" text="ALTA">
      <formula>NOT(ISERROR(SEARCH("ALTA",AI51)))</formula>
    </cfRule>
    <cfRule type="containsText" dxfId="189" priority="353" operator="containsText" text="MODERADA">
      <formula>NOT(ISERROR(SEARCH("MODERADA",AI51)))</formula>
    </cfRule>
    <cfRule type="containsText" dxfId="188" priority="354" operator="containsText" text="BAJA">
      <formula>NOT(ISERROR(SEARCH("BAJA",AI51)))</formula>
    </cfRule>
    <cfRule type="colorScale" priority="355">
      <colorScale>
        <cfvo type="num" val="1"/>
        <cfvo type="num" val="2"/>
        <cfvo type="num" val="5"/>
        <color rgb="FFF8696B"/>
        <color rgb="FFFFEB84"/>
        <color rgb="FF63BE7B"/>
      </colorScale>
    </cfRule>
    <cfRule type="colorScale" priority="356">
      <colorScale>
        <cfvo type="min"/>
        <cfvo type="percentile" val="50"/>
        <cfvo type="max"/>
        <color rgb="FFF8696B"/>
        <color rgb="FFFFEB84"/>
        <color rgb="FF63BE7B"/>
      </colorScale>
    </cfRule>
  </conditionalFormatting>
  <conditionalFormatting sqref="AI51">
    <cfRule type="containsText" dxfId="187" priority="357" operator="containsText" text="ALTA">
      <formula>NOT(ISERROR(SEARCH("ALTA",AI51)))</formula>
    </cfRule>
    <cfRule type="containsText" dxfId="186" priority="358" operator="containsText" text="EXTREMA">
      <formula>NOT(ISERROR(SEARCH("EXTREMA",AI51)))</formula>
    </cfRule>
    <cfRule type="containsText" dxfId="185" priority="359" operator="containsText" text="ALTA">
      <formula>NOT(ISERROR(SEARCH("ALTA",AI51)))</formula>
    </cfRule>
    <cfRule type="containsText" dxfId="184" priority="360" operator="containsText" text="MODERADA">
      <formula>NOT(ISERROR(SEARCH("MODERADA",AI51)))</formula>
    </cfRule>
    <cfRule type="containsText" dxfId="183" priority="361" operator="containsText" text="BAJA">
      <formula>NOT(ISERROR(SEARCH("BAJA",AI51)))</formula>
    </cfRule>
    <cfRule type="colorScale" priority="362">
      <colorScale>
        <cfvo type="num" val="1"/>
        <cfvo type="num" val="2"/>
        <cfvo type="num" val="5"/>
        <color rgb="FFF8696B"/>
        <color rgb="FFFFEB84"/>
        <color rgb="FF63BE7B"/>
      </colorScale>
    </cfRule>
    <cfRule type="colorScale" priority="363">
      <colorScale>
        <cfvo type="min"/>
        <cfvo type="percentile" val="50"/>
        <cfvo type="max"/>
        <color rgb="FFF8696B"/>
        <color rgb="FFFFEB84"/>
        <color rgb="FF63BE7B"/>
      </colorScale>
    </cfRule>
  </conditionalFormatting>
  <conditionalFormatting sqref="AI53">
    <cfRule type="containsText" dxfId="182" priority="336" operator="containsText" text="ALTA">
      <formula>NOT(ISERROR(SEARCH("ALTA",AI53)))</formula>
    </cfRule>
    <cfRule type="containsText" dxfId="181" priority="337" operator="containsText" text="EXTREMA">
      <formula>NOT(ISERROR(SEARCH("EXTREMA",AI53)))</formula>
    </cfRule>
    <cfRule type="containsText" dxfId="180" priority="338" operator="containsText" text="ALTA">
      <formula>NOT(ISERROR(SEARCH("ALTA",AI53)))</formula>
    </cfRule>
    <cfRule type="containsText" dxfId="179" priority="339" operator="containsText" text="MODERADA">
      <formula>NOT(ISERROR(SEARCH("MODERADA",AI53)))</formula>
    </cfRule>
    <cfRule type="containsText" dxfId="178" priority="340" operator="containsText" text="BAJA">
      <formula>NOT(ISERROR(SEARCH("BAJA",AI53)))</formula>
    </cfRule>
    <cfRule type="colorScale" priority="341">
      <colorScale>
        <cfvo type="num" val="1"/>
        <cfvo type="num" val="2"/>
        <cfvo type="num" val="5"/>
        <color rgb="FFF8696B"/>
        <color rgb="FFFFEB84"/>
        <color rgb="FF63BE7B"/>
      </colorScale>
    </cfRule>
    <cfRule type="colorScale" priority="342">
      <colorScale>
        <cfvo type="min"/>
        <cfvo type="percentile" val="50"/>
        <cfvo type="max"/>
        <color rgb="FFF8696B"/>
        <color rgb="FFFFEB84"/>
        <color rgb="FF63BE7B"/>
      </colorScale>
    </cfRule>
  </conditionalFormatting>
  <conditionalFormatting sqref="AI53">
    <cfRule type="containsText" dxfId="177" priority="343" operator="containsText" text="ALTA">
      <formula>NOT(ISERROR(SEARCH("ALTA",AI53)))</formula>
    </cfRule>
    <cfRule type="containsText" dxfId="176" priority="344" operator="containsText" text="EXTREMA">
      <formula>NOT(ISERROR(SEARCH("EXTREMA",AI53)))</formula>
    </cfRule>
    <cfRule type="containsText" dxfId="175" priority="345" operator="containsText" text="ALTA">
      <formula>NOT(ISERROR(SEARCH("ALTA",AI53)))</formula>
    </cfRule>
    <cfRule type="containsText" dxfId="174" priority="346" operator="containsText" text="MODERADA">
      <formula>NOT(ISERROR(SEARCH("MODERADA",AI53)))</formula>
    </cfRule>
    <cfRule type="containsText" dxfId="173" priority="347" operator="containsText" text="BAJA">
      <formula>NOT(ISERROR(SEARCH("BAJA",AI53)))</formula>
    </cfRule>
    <cfRule type="colorScale" priority="348">
      <colorScale>
        <cfvo type="num" val="1"/>
        <cfvo type="num" val="2"/>
        <cfvo type="num" val="5"/>
        <color rgb="FFF8696B"/>
        <color rgb="FFFFEB84"/>
        <color rgb="FF63BE7B"/>
      </colorScale>
    </cfRule>
    <cfRule type="colorScale" priority="349">
      <colorScale>
        <cfvo type="min"/>
        <cfvo type="percentile" val="50"/>
        <cfvo type="max"/>
        <color rgb="FFF8696B"/>
        <color rgb="FFFFEB84"/>
        <color rgb="FF63BE7B"/>
      </colorScale>
    </cfRule>
  </conditionalFormatting>
  <conditionalFormatting sqref="P55:P58">
    <cfRule type="containsText" dxfId="172" priority="308" operator="containsText" text="ALTA">
      <formula>NOT(ISERROR(SEARCH("ALTA",P55)))</formula>
    </cfRule>
    <cfRule type="containsText" dxfId="171" priority="309" operator="containsText" text="EXTREMA">
      <formula>NOT(ISERROR(SEARCH("EXTREMA",P55)))</formula>
    </cfRule>
    <cfRule type="containsText" dxfId="170" priority="310" operator="containsText" text="ALTA">
      <formula>NOT(ISERROR(SEARCH("ALTA",P55)))</formula>
    </cfRule>
    <cfRule type="containsText" dxfId="169" priority="311" operator="containsText" text="MODERADA">
      <formula>NOT(ISERROR(SEARCH("MODERADA",P55)))</formula>
    </cfRule>
    <cfRule type="containsText" dxfId="168" priority="312" operator="containsText" text="BAJA">
      <formula>NOT(ISERROR(SEARCH("BAJA",P55)))</formula>
    </cfRule>
    <cfRule type="colorScale" priority="313">
      <colorScale>
        <cfvo type="num" val="1"/>
        <cfvo type="num" val="2"/>
        <cfvo type="num" val="5"/>
        <color rgb="FFF8696B"/>
        <color rgb="FFFFEB84"/>
        <color rgb="FF63BE7B"/>
      </colorScale>
    </cfRule>
    <cfRule type="colorScale" priority="314">
      <colorScale>
        <cfvo type="min"/>
        <cfvo type="percentile" val="50"/>
        <cfvo type="max"/>
        <color rgb="FFF8696B"/>
        <color rgb="FFFFEB84"/>
        <color rgb="FF63BE7B"/>
      </colorScale>
    </cfRule>
  </conditionalFormatting>
  <conditionalFormatting sqref="P55:P58">
    <cfRule type="containsText" dxfId="167" priority="315" operator="containsText" text="ALTA">
      <formula>NOT(ISERROR(SEARCH("ALTA",P55)))</formula>
    </cfRule>
    <cfRule type="containsText" dxfId="166" priority="316" operator="containsText" text="EXTREMA">
      <formula>NOT(ISERROR(SEARCH("EXTREMA",P55)))</formula>
    </cfRule>
    <cfRule type="containsText" dxfId="165" priority="317" operator="containsText" text="ALTA">
      <formula>NOT(ISERROR(SEARCH("ALTA",P55)))</formula>
    </cfRule>
    <cfRule type="containsText" dxfId="164" priority="318" operator="containsText" text="MODERADA">
      <formula>NOT(ISERROR(SEARCH("MODERADA",P55)))</formula>
    </cfRule>
    <cfRule type="containsText" dxfId="163" priority="319" operator="containsText" text="BAJA">
      <formula>NOT(ISERROR(SEARCH("BAJA",P55)))</formula>
    </cfRule>
    <cfRule type="colorScale" priority="320">
      <colorScale>
        <cfvo type="num" val="1"/>
        <cfvo type="num" val="2"/>
        <cfvo type="num" val="5"/>
        <color rgb="FFF8696B"/>
        <color rgb="FFFFEB84"/>
        <color rgb="FF63BE7B"/>
      </colorScale>
    </cfRule>
    <cfRule type="colorScale" priority="321">
      <colorScale>
        <cfvo type="min"/>
        <cfvo type="percentile" val="50"/>
        <cfvo type="max"/>
        <color rgb="FFF8696B"/>
        <color rgb="FFFFEB84"/>
        <color rgb="FF63BE7B"/>
      </colorScale>
    </cfRule>
  </conditionalFormatting>
  <conditionalFormatting sqref="AI55:AI58">
    <cfRule type="containsText" dxfId="162" priority="322" operator="containsText" text="ALTA">
      <formula>NOT(ISERROR(SEARCH("ALTA",AI55)))</formula>
    </cfRule>
    <cfRule type="containsText" dxfId="161" priority="323" operator="containsText" text="EXTREMA">
      <formula>NOT(ISERROR(SEARCH("EXTREMA",AI55)))</formula>
    </cfRule>
    <cfRule type="containsText" dxfId="160" priority="324" operator="containsText" text="ALTA">
      <formula>NOT(ISERROR(SEARCH("ALTA",AI55)))</formula>
    </cfRule>
    <cfRule type="containsText" dxfId="159" priority="325" operator="containsText" text="MODERADA">
      <formula>NOT(ISERROR(SEARCH("MODERADA",AI55)))</formula>
    </cfRule>
    <cfRule type="containsText" dxfId="158" priority="326" operator="containsText" text="BAJA">
      <formula>NOT(ISERROR(SEARCH("BAJA",AI55)))</formula>
    </cfRule>
    <cfRule type="colorScale" priority="327">
      <colorScale>
        <cfvo type="num" val="1"/>
        <cfvo type="num" val="2"/>
        <cfvo type="num" val="5"/>
        <color rgb="FFF8696B"/>
        <color rgb="FFFFEB84"/>
        <color rgb="FF63BE7B"/>
      </colorScale>
    </cfRule>
    <cfRule type="colorScale" priority="328">
      <colorScale>
        <cfvo type="min"/>
        <cfvo type="percentile" val="50"/>
        <cfvo type="max"/>
        <color rgb="FFF8696B"/>
        <color rgb="FFFFEB84"/>
        <color rgb="FF63BE7B"/>
      </colorScale>
    </cfRule>
  </conditionalFormatting>
  <conditionalFormatting sqref="AI55:AI58">
    <cfRule type="containsText" dxfId="157" priority="329" operator="containsText" text="ALTA">
      <formula>NOT(ISERROR(SEARCH("ALTA",AI55)))</formula>
    </cfRule>
    <cfRule type="containsText" dxfId="156" priority="330" operator="containsText" text="EXTREMA">
      <formula>NOT(ISERROR(SEARCH("EXTREMA",AI55)))</formula>
    </cfRule>
    <cfRule type="containsText" dxfId="155" priority="331" operator="containsText" text="ALTA">
      <formula>NOT(ISERROR(SEARCH("ALTA",AI55)))</formula>
    </cfRule>
    <cfRule type="containsText" dxfId="154" priority="332" operator="containsText" text="MODERADA">
      <formula>NOT(ISERROR(SEARCH("MODERADA",AI55)))</formula>
    </cfRule>
    <cfRule type="containsText" dxfId="153" priority="333" operator="containsText" text="BAJA">
      <formula>NOT(ISERROR(SEARCH("BAJA",AI55)))</formula>
    </cfRule>
    <cfRule type="colorScale" priority="334">
      <colorScale>
        <cfvo type="num" val="1"/>
        <cfvo type="num" val="2"/>
        <cfvo type="num" val="5"/>
        <color rgb="FFF8696B"/>
        <color rgb="FFFFEB84"/>
        <color rgb="FF63BE7B"/>
      </colorScale>
    </cfRule>
    <cfRule type="colorScale" priority="335">
      <colorScale>
        <cfvo type="min"/>
        <cfvo type="percentile" val="50"/>
        <cfvo type="max"/>
        <color rgb="FFF8696B"/>
        <color rgb="FFFFEB84"/>
        <color rgb="FF63BE7B"/>
      </colorScale>
    </cfRule>
  </conditionalFormatting>
  <conditionalFormatting sqref="P59">
    <cfRule type="containsText" dxfId="152" priority="252" operator="containsText" text="ALTA">
      <formula>NOT(ISERROR(SEARCH("ALTA",P59)))</formula>
    </cfRule>
    <cfRule type="containsText" dxfId="151" priority="253" operator="containsText" text="EXTREMA">
      <formula>NOT(ISERROR(SEARCH("EXTREMA",P59)))</formula>
    </cfRule>
    <cfRule type="containsText" dxfId="150" priority="254" operator="containsText" text="ALTA">
      <formula>NOT(ISERROR(SEARCH("ALTA",P59)))</formula>
    </cfRule>
    <cfRule type="containsText" dxfId="149" priority="255" operator="containsText" text="MODERADA">
      <formula>NOT(ISERROR(SEARCH("MODERADA",P59)))</formula>
    </cfRule>
    <cfRule type="containsText" dxfId="148" priority="256" operator="containsText" text="BAJA">
      <formula>NOT(ISERROR(SEARCH("BAJA",P59)))</formula>
    </cfRule>
    <cfRule type="colorScale" priority="257">
      <colorScale>
        <cfvo type="num" val="1"/>
        <cfvo type="num" val="2"/>
        <cfvo type="num" val="5"/>
        <color rgb="FFF8696B"/>
        <color rgb="FFFFEB84"/>
        <color rgb="FF63BE7B"/>
      </colorScale>
    </cfRule>
    <cfRule type="colorScale" priority="258">
      <colorScale>
        <cfvo type="min"/>
        <cfvo type="percentile" val="50"/>
        <cfvo type="max"/>
        <color rgb="FFF8696B"/>
        <color rgb="FFFFEB84"/>
        <color rgb="FF63BE7B"/>
      </colorScale>
    </cfRule>
  </conditionalFormatting>
  <conditionalFormatting sqref="P59">
    <cfRule type="containsText" dxfId="147" priority="259" operator="containsText" text="ALTA">
      <formula>NOT(ISERROR(SEARCH("ALTA",P59)))</formula>
    </cfRule>
    <cfRule type="containsText" dxfId="146" priority="260" operator="containsText" text="EXTREMA">
      <formula>NOT(ISERROR(SEARCH("EXTREMA",P59)))</formula>
    </cfRule>
    <cfRule type="containsText" dxfId="145" priority="261" operator="containsText" text="ALTA">
      <formula>NOT(ISERROR(SEARCH("ALTA",P59)))</formula>
    </cfRule>
    <cfRule type="containsText" dxfId="144" priority="262" operator="containsText" text="MODERADA">
      <formula>NOT(ISERROR(SEARCH("MODERADA",P59)))</formula>
    </cfRule>
    <cfRule type="containsText" dxfId="143" priority="263" operator="containsText" text="BAJA">
      <formula>NOT(ISERROR(SEARCH("BAJA",P59)))</formula>
    </cfRule>
    <cfRule type="colorScale" priority="264">
      <colorScale>
        <cfvo type="num" val="1"/>
        <cfvo type="num" val="2"/>
        <cfvo type="num" val="5"/>
        <color rgb="FFF8696B"/>
        <color rgb="FFFFEB84"/>
        <color rgb="FF63BE7B"/>
      </colorScale>
    </cfRule>
    <cfRule type="colorScale" priority="265">
      <colorScale>
        <cfvo type="min"/>
        <cfvo type="percentile" val="50"/>
        <cfvo type="max"/>
        <color rgb="FFF8696B"/>
        <color rgb="FFFFEB84"/>
        <color rgb="FF63BE7B"/>
      </colorScale>
    </cfRule>
  </conditionalFormatting>
  <conditionalFormatting sqref="AI59">
    <cfRule type="containsText" dxfId="142" priority="266" operator="containsText" text="ALTA">
      <formula>NOT(ISERROR(SEARCH("ALTA",AI59)))</formula>
    </cfRule>
    <cfRule type="containsText" dxfId="141" priority="267" operator="containsText" text="EXTREMA">
      <formula>NOT(ISERROR(SEARCH("EXTREMA",AI59)))</formula>
    </cfRule>
    <cfRule type="containsText" dxfId="140" priority="268" operator="containsText" text="ALTA">
      <formula>NOT(ISERROR(SEARCH("ALTA",AI59)))</formula>
    </cfRule>
    <cfRule type="containsText" dxfId="139" priority="269" operator="containsText" text="MODERADA">
      <formula>NOT(ISERROR(SEARCH("MODERADA",AI59)))</formula>
    </cfRule>
    <cfRule type="containsText" dxfId="138" priority="270" operator="containsText" text="BAJA">
      <formula>NOT(ISERROR(SEARCH("BAJA",AI59)))</formula>
    </cfRule>
    <cfRule type="colorScale" priority="271">
      <colorScale>
        <cfvo type="num" val="1"/>
        <cfvo type="num" val="2"/>
        <cfvo type="num" val="5"/>
        <color rgb="FFF8696B"/>
        <color rgb="FFFFEB84"/>
        <color rgb="FF63BE7B"/>
      </colorScale>
    </cfRule>
    <cfRule type="colorScale" priority="272">
      <colorScale>
        <cfvo type="min"/>
        <cfvo type="percentile" val="50"/>
        <cfvo type="max"/>
        <color rgb="FFF8696B"/>
        <color rgb="FFFFEB84"/>
        <color rgb="FF63BE7B"/>
      </colorScale>
    </cfRule>
  </conditionalFormatting>
  <conditionalFormatting sqref="AI59">
    <cfRule type="containsText" dxfId="137" priority="273" operator="containsText" text="ALTA">
      <formula>NOT(ISERROR(SEARCH("ALTA",AI59)))</formula>
    </cfRule>
    <cfRule type="containsText" dxfId="136" priority="274" operator="containsText" text="EXTREMA">
      <formula>NOT(ISERROR(SEARCH("EXTREMA",AI59)))</formula>
    </cfRule>
    <cfRule type="containsText" dxfId="135" priority="275" operator="containsText" text="ALTA">
      <formula>NOT(ISERROR(SEARCH("ALTA",AI59)))</formula>
    </cfRule>
    <cfRule type="containsText" dxfId="134" priority="276" operator="containsText" text="MODERADA">
      <formula>NOT(ISERROR(SEARCH("MODERADA",AI59)))</formula>
    </cfRule>
    <cfRule type="containsText" dxfId="133" priority="277" operator="containsText" text="BAJA">
      <formula>NOT(ISERROR(SEARCH("BAJA",AI59)))</formula>
    </cfRule>
    <cfRule type="colorScale" priority="278">
      <colorScale>
        <cfvo type="num" val="1"/>
        <cfvo type="num" val="2"/>
        <cfvo type="num" val="5"/>
        <color rgb="FFF8696B"/>
        <color rgb="FFFFEB84"/>
        <color rgb="FF63BE7B"/>
      </colorScale>
    </cfRule>
    <cfRule type="colorScale" priority="279">
      <colorScale>
        <cfvo type="min"/>
        <cfvo type="percentile" val="50"/>
        <cfvo type="max"/>
        <color rgb="FFF8696B"/>
        <color rgb="FFFFEB84"/>
        <color rgb="FF63BE7B"/>
      </colorScale>
    </cfRule>
  </conditionalFormatting>
  <conditionalFormatting sqref="P63">
    <cfRule type="containsText" dxfId="132" priority="196" operator="containsText" text="ALTA">
      <formula>NOT(ISERROR(SEARCH("ALTA",P63)))</formula>
    </cfRule>
    <cfRule type="containsText" dxfId="131" priority="197" operator="containsText" text="EXTREMA">
      <formula>NOT(ISERROR(SEARCH("EXTREMA",P63)))</formula>
    </cfRule>
    <cfRule type="containsText" dxfId="130" priority="198" operator="containsText" text="ALTA">
      <formula>NOT(ISERROR(SEARCH("ALTA",P63)))</formula>
    </cfRule>
    <cfRule type="containsText" dxfId="129" priority="199" operator="containsText" text="MODERADA">
      <formula>NOT(ISERROR(SEARCH("MODERADA",P63)))</formula>
    </cfRule>
    <cfRule type="containsText" dxfId="128" priority="200" operator="containsText" text="BAJA">
      <formula>NOT(ISERROR(SEARCH("BAJA",P63)))</formula>
    </cfRule>
    <cfRule type="colorScale" priority="201">
      <colorScale>
        <cfvo type="num" val="1"/>
        <cfvo type="num" val="2"/>
        <cfvo type="num" val="5"/>
        <color rgb="FFF8696B"/>
        <color rgb="FFFFEB84"/>
        <color rgb="FF63BE7B"/>
      </colorScale>
    </cfRule>
    <cfRule type="colorScale" priority="202">
      <colorScale>
        <cfvo type="min"/>
        <cfvo type="percentile" val="50"/>
        <cfvo type="max"/>
        <color rgb="FFF8696B"/>
        <color rgb="FFFFEB84"/>
        <color rgb="FF63BE7B"/>
      </colorScale>
    </cfRule>
  </conditionalFormatting>
  <conditionalFormatting sqref="P63">
    <cfRule type="containsText" dxfId="127" priority="203" operator="containsText" text="ALTA">
      <formula>NOT(ISERROR(SEARCH("ALTA",P63)))</formula>
    </cfRule>
    <cfRule type="containsText" dxfId="126" priority="204" operator="containsText" text="EXTREMA">
      <formula>NOT(ISERROR(SEARCH("EXTREMA",P63)))</formula>
    </cfRule>
    <cfRule type="containsText" dxfId="125" priority="205" operator="containsText" text="ALTA">
      <formula>NOT(ISERROR(SEARCH("ALTA",P63)))</formula>
    </cfRule>
    <cfRule type="containsText" dxfId="124" priority="206" operator="containsText" text="MODERADA">
      <formula>NOT(ISERROR(SEARCH("MODERADA",P63)))</formula>
    </cfRule>
    <cfRule type="containsText" dxfId="123" priority="207" operator="containsText" text="BAJA">
      <formula>NOT(ISERROR(SEARCH("BAJA",P63)))</formula>
    </cfRule>
    <cfRule type="colorScale" priority="208">
      <colorScale>
        <cfvo type="num" val="1"/>
        <cfvo type="num" val="2"/>
        <cfvo type="num" val="5"/>
        <color rgb="FFF8696B"/>
        <color rgb="FFFFEB84"/>
        <color rgb="FF63BE7B"/>
      </colorScale>
    </cfRule>
    <cfRule type="colorScale" priority="209">
      <colorScale>
        <cfvo type="min"/>
        <cfvo type="percentile" val="50"/>
        <cfvo type="max"/>
        <color rgb="FFF8696B"/>
        <color rgb="FFFFEB84"/>
        <color rgb="FF63BE7B"/>
      </colorScale>
    </cfRule>
  </conditionalFormatting>
  <conditionalFormatting sqref="P70:P81 P64:P68">
    <cfRule type="containsText" dxfId="122" priority="224" operator="containsText" text="ALTA">
      <formula>NOT(ISERROR(SEARCH("ALTA",P64)))</formula>
    </cfRule>
    <cfRule type="containsText" dxfId="121" priority="225" operator="containsText" text="EXTREMA">
      <formula>NOT(ISERROR(SEARCH("EXTREMA",P64)))</formula>
    </cfRule>
    <cfRule type="containsText" dxfId="120" priority="226" operator="containsText" text="ALTA">
      <formula>NOT(ISERROR(SEARCH("ALTA",P64)))</formula>
    </cfRule>
    <cfRule type="containsText" dxfId="119" priority="227" operator="containsText" text="MODERADA">
      <formula>NOT(ISERROR(SEARCH("MODERADA",P64)))</formula>
    </cfRule>
    <cfRule type="containsText" dxfId="118" priority="228" operator="containsText" text="BAJA">
      <formula>NOT(ISERROR(SEARCH("BAJA",P64)))</formula>
    </cfRule>
    <cfRule type="colorScale" priority="229">
      <colorScale>
        <cfvo type="num" val="1"/>
        <cfvo type="num" val="2"/>
        <cfvo type="num" val="5"/>
        <color rgb="FFF8696B"/>
        <color rgb="FFFFEB84"/>
        <color rgb="FF63BE7B"/>
      </colorScale>
    </cfRule>
    <cfRule type="colorScale" priority="230">
      <colorScale>
        <cfvo type="min"/>
        <cfvo type="percentile" val="50"/>
        <cfvo type="max"/>
        <color rgb="FFF8696B"/>
        <color rgb="FFFFEB84"/>
        <color rgb="FF63BE7B"/>
      </colorScale>
    </cfRule>
  </conditionalFormatting>
  <conditionalFormatting sqref="P70:P81 P64:P68">
    <cfRule type="containsText" dxfId="117" priority="231" operator="containsText" text="ALTA">
      <formula>NOT(ISERROR(SEARCH("ALTA",P64)))</formula>
    </cfRule>
    <cfRule type="containsText" dxfId="116" priority="232" operator="containsText" text="EXTREMA">
      <formula>NOT(ISERROR(SEARCH("EXTREMA",P64)))</formula>
    </cfRule>
    <cfRule type="containsText" dxfId="115" priority="233" operator="containsText" text="ALTA">
      <formula>NOT(ISERROR(SEARCH("ALTA",P64)))</formula>
    </cfRule>
    <cfRule type="containsText" dxfId="114" priority="234" operator="containsText" text="MODERADA">
      <formula>NOT(ISERROR(SEARCH("MODERADA",P64)))</formula>
    </cfRule>
    <cfRule type="containsText" dxfId="113" priority="235" operator="containsText" text="BAJA">
      <formula>NOT(ISERROR(SEARCH("BAJA",P64)))</formula>
    </cfRule>
    <cfRule type="colorScale" priority="236">
      <colorScale>
        <cfvo type="num" val="1"/>
        <cfvo type="num" val="2"/>
        <cfvo type="num" val="5"/>
        <color rgb="FFF8696B"/>
        <color rgb="FFFFEB84"/>
        <color rgb="FF63BE7B"/>
      </colorScale>
    </cfRule>
    <cfRule type="colorScale" priority="237">
      <colorScale>
        <cfvo type="min"/>
        <cfvo type="percentile" val="50"/>
        <cfvo type="max"/>
        <color rgb="FFF8696B"/>
        <color rgb="FFFFEB84"/>
        <color rgb="FF63BE7B"/>
      </colorScale>
    </cfRule>
  </conditionalFormatting>
  <conditionalFormatting sqref="AI70 AI68 AI72">
    <cfRule type="containsText" dxfId="112" priority="238" operator="containsText" text="ALTA">
      <formula>NOT(ISERROR(SEARCH("ALTA",AI68)))</formula>
    </cfRule>
    <cfRule type="containsText" dxfId="111" priority="239" operator="containsText" text="EXTREMA">
      <formula>NOT(ISERROR(SEARCH("EXTREMA",AI68)))</formula>
    </cfRule>
    <cfRule type="containsText" dxfId="110" priority="240" operator="containsText" text="ALTA">
      <formula>NOT(ISERROR(SEARCH("ALTA",AI68)))</formula>
    </cfRule>
    <cfRule type="containsText" dxfId="109" priority="241" operator="containsText" text="MODERADA">
      <formula>NOT(ISERROR(SEARCH("MODERADA",AI68)))</formula>
    </cfRule>
    <cfRule type="containsText" dxfId="108" priority="242" operator="containsText" text="BAJA">
      <formula>NOT(ISERROR(SEARCH("BAJA",AI68)))</formula>
    </cfRule>
    <cfRule type="colorScale" priority="243">
      <colorScale>
        <cfvo type="num" val="1"/>
        <cfvo type="num" val="2"/>
        <cfvo type="num" val="5"/>
        <color rgb="FFF8696B"/>
        <color rgb="FFFFEB84"/>
        <color rgb="FF63BE7B"/>
      </colorScale>
    </cfRule>
    <cfRule type="colorScale" priority="244">
      <colorScale>
        <cfvo type="min"/>
        <cfvo type="percentile" val="50"/>
        <cfvo type="max"/>
        <color rgb="FFF8696B"/>
        <color rgb="FFFFEB84"/>
        <color rgb="FF63BE7B"/>
      </colorScale>
    </cfRule>
  </conditionalFormatting>
  <conditionalFormatting sqref="AI70 AI68 AI72">
    <cfRule type="containsText" dxfId="107" priority="245" operator="containsText" text="ALTA">
      <formula>NOT(ISERROR(SEARCH("ALTA",AI68)))</formula>
    </cfRule>
    <cfRule type="containsText" dxfId="106" priority="246" operator="containsText" text="EXTREMA">
      <formula>NOT(ISERROR(SEARCH("EXTREMA",AI68)))</formula>
    </cfRule>
    <cfRule type="containsText" dxfId="105" priority="247" operator="containsText" text="ALTA">
      <formula>NOT(ISERROR(SEARCH("ALTA",AI68)))</formula>
    </cfRule>
    <cfRule type="containsText" dxfId="104" priority="248" operator="containsText" text="MODERADA">
      <formula>NOT(ISERROR(SEARCH("MODERADA",AI68)))</formula>
    </cfRule>
    <cfRule type="containsText" dxfId="103" priority="249" operator="containsText" text="BAJA">
      <formula>NOT(ISERROR(SEARCH("BAJA",AI68)))</formula>
    </cfRule>
    <cfRule type="colorScale" priority="250">
      <colorScale>
        <cfvo type="num" val="1"/>
        <cfvo type="num" val="2"/>
        <cfvo type="num" val="5"/>
        <color rgb="FFF8696B"/>
        <color rgb="FFFFEB84"/>
        <color rgb="FF63BE7B"/>
      </colorScale>
    </cfRule>
    <cfRule type="colorScale" priority="251">
      <colorScale>
        <cfvo type="min"/>
        <cfvo type="percentile" val="50"/>
        <cfvo type="max"/>
        <color rgb="FFF8696B"/>
        <color rgb="FFFFEB84"/>
        <color rgb="FF63BE7B"/>
      </colorScale>
    </cfRule>
  </conditionalFormatting>
  <conditionalFormatting sqref="AI63">
    <cfRule type="containsText" dxfId="102" priority="182" operator="containsText" text="ALTA">
      <formula>NOT(ISERROR(SEARCH("ALTA",AI63)))</formula>
    </cfRule>
    <cfRule type="containsText" dxfId="101" priority="183" operator="containsText" text="EXTREMA">
      <formula>NOT(ISERROR(SEARCH("EXTREMA",AI63)))</formula>
    </cfRule>
    <cfRule type="containsText" dxfId="100" priority="184" operator="containsText" text="ALTA">
      <formula>NOT(ISERROR(SEARCH("ALTA",AI63)))</formula>
    </cfRule>
    <cfRule type="containsText" dxfId="99" priority="185" operator="containsText" text="MODERADA">
      <formula>NOT(ISERROR(SEARCH("MODERADA",AI63)))</formula>
    </cfRule>
    <cfRule type="containsText" dxfId="98" priority="186" operator="containsText" text="BAJA">
      <formula>NOT(ISERROR(SEARCH("BAJA",AI63)))</formula>
    </cfRule>
    <cfRule type="colorScale" priority="187">
      <colorScale>
        <cfvo type="num" val="1"/>
        <cfvo type="num" val="2"/>
        <cfvo type="num" val="5"/>
        <color rgb="FFF8696B"/>
        <color rgb="FFFFEB84"/>
        <color rgb="FF63BE7B"/>
      </colorScale>
    </cfRule>
    <cfRule type="colorScale" priority="188">
      <colorScale>
        <cfvo type="min"/>
        <cfvo type="percentile" val="50"/>
        <cfvo type="max"/>
        <color rgb="FFF8696B"/>
        <color rgb="FFFFEB84"/>
        <color rgb="FF63BE7B"/>
      </colorScale>
    </cfRule>
  </conditionalFormatting>
  <conditionalFormatting sqref="AI63">
    <cfRule type="containsText" dxfId="97" priority="189" operator="containsText" text="ALTA">
      <formula>NOT(ISERROR(SEARCH("ALTA",AI63)))</formula>
    </cfRule>
    <cfRule type="containsText" dxfId="96" priority="190" operator="containsText" text="EXTREMA">
      <formula>NOT(ISERROR(SEARCH("EXTREMA",AI63)))</formula>
    </cfRule>
    <cfRule type="containsText" dxfId="95" priority="191" operator="containsText" text="ALTA">
      <formula>NOT(ISERROR(SEARCH("ALTA",AI63)))</formula>
    </cfRule>
    <cfRule type="containsText" dxfId="94" priority="192" operator="containsText" text="MODERADA">
      <formula>NOT(ISERROR(SEARCH("MODERADA",AI63)))</formula>
    </cfRule>
    <cfRule type="containsText" dxfId="93" priority="193" operator="containsText" text="BAJA">
      <formula>NOT(ISERROR(SEARCH("BAJA",AI63)))</formula>
    </cfRule>
    <cfRule type="colorScale" priority="194">
      <colorScale>
        <cfvo type="num" val="1"/>
        <cfvo type="num" val="2"/>
        <cfvo type="num" val="5"/>
        <color rgb="FFF8696B"/>
        <color rgb="FFFFEB84"/>
        <color rgb="FF63BE7B"/>
      </colorScale>
    </cfRule>
    <cfRule type="colorScale" priority="195">
      <colorScale>
        <cfvo type="min"/>
        <cfvo type="percentile" val="50"/>
        <cfvo type="max"/>
        <color rgb="FFF8696B"/>
        <color rgb="FFFFEB84"/>
        <color rgb="FF63BE7B"/>
      </colorScale>
    </cfRule>
  </conditionalFormatting>
  <conditionalFormatting sqref="AI64">
    <cfRule type="containsText" dxfId="92" priority="168" operator="containsText" text="ALTA">
      <formula>NOT(ISERROR(SEARCH("ALTA",AI64)))</formula>
    </cfRule>
    <cfRule type="containsText" dxfId="91" priority="169" operator="containsText" text="EXTREMA">
      <formula>NOT(ISERROR(SEARCH("EXTREMA",AI64)))</formula>
    </cfRule>
    <cfRule type="containsText" dxfId="90" priority="170" operator="containsText" text="ALTA">
      <formula>NOT(ISERROR(SEARCH("ALTA",AI64)))</formula>
    </cfRule>
    <cfRule type="containsText" dxfId="89" priority="171" operator="containsText" text="MODERADA">
      <formula>NOT(ISERROR(SEARCH("MODERADA",AI64)))</formula>
    </cfRule>
    <cfRule type="containsText" dxfId="88" priority="172" operator="containsText" text="BAJA">
      <formula>NOT(ISERROR(SEARCH("BAJA",AI64)))</formula>
    </cfRule>
    <cfRule type="colorScale" priority="173">
      <colorScale>
        <cfvo type="num" val="1"/>
        <cfvo type="num" val="2"/>
        <cfvo type="num" val="5"/>
        <color rgb="FFF8696B"/>
        <color rgb="FFFFEB84"/>
        <color rgb="FF63BE7B"/>
      </colorScale>
    </cfRule>
    <cfRule type="colorScale" priority="174">
      <colorScale>
        <cfvo type="min"/>
        <cfvo type="percentile" val="50"/>
        <cfvo type="max"/>
        <color rgb="FFF8696B"/>
        <color rgb="FFFFEB84"/>
        <color rgb="FF63BE7B"/>
      </colorScale>
    </cfRule>
  </conditionalFormatting>
  <conditionalFormatting sqref="AI64">
    <cfRule type="containsText" dxfId="87" priority="175" operator="containsText" text="ALTA">
      <formula>NOT(ISERROR(SEARCH("ALTA",AI64)))</formula>
    </cfRule>
    <cfRule type="containsText" dxfId="86" priority="176" operator="containsText" text="EXTREMA">
      <formula>NOT(ISERROR(SEARCH("EXTREMA",AI64)))</formula>
    </cfRule>
    <cfRule type="containsText" dxfId="85" priority="177" operator="containsText" text="ALTA">
      <formula>NOT(ISERROR(SEARCH("ALTA",AI64)))</formula>
    </cfRule>
    <cfRule type="containsText" dxfId="84" priority="178" operator="containsText" text="MODERADA">
      <formula>NOT(ISERROR(SEARCH("MODERADA",AI64)))</formula>
    </cfRule>
    <cfRule type="containsText" dxfId="83" priority="179" operator="containsText" text="BAJA">
      <formula>NOT(ISERROR(SEARCH("BAJA",AI64)))</formula>
    </cfRule>
    <cfRule type="colorScale" priority="180">
      <colorScale>
        <cfvo type="num" val="1"/>
        <cfvo type="num" val="2"/>
        <cfvo type="num" val="5"/>
        <color rgb="FFF8696B"/>
        <color rgb="FFFFEB84"/>
        <color rgb="FF63BE7B"/>
      </colorScale>
    </cfRule>
    <cfRule type="colorScale" priority="181">
      <colorScale>
        <cfvo type="min"/>
        <cfvo type="percentile" val="50"/>
        <cfvo type="max"/>
        <color rgb="FFF8696B"/>
        <color rgb="FFFFEB84"/>
        <color rgb="FF63BE7B"/>
      </colorScale>
    </cfRule>
  </conditionalFormatting>
  <conditionalFormatting sqref="AI65">
    <cfRule type="containsText" dxfId="82" priority="154" operator="containsText" text="ALTA">
      <formula>NOT(ISERROR(SEARCH("ALTA",AI65)))</formula>
    </cfRule>
    <cfRule type="containsText" dxfId="81" priority="155" operator="containsText" text="EXTREMA">
      <formula>NOT(ISERROR(SEARCH("EXTREMA",AI65)))</formula>
    </cfRule>
    <cfRule type="containsText" dxfId="80" priority="156" operator="containsText" text="ALTA">
      <formula>NOT(ISERROR(SEARCH("ALTA",AI65)))</formula>
    </cfRule>
    <cfRule type="containsText" dxfId="79" priority="157" operator="containsText" text="MODERADA">
      <formula>NOT(ISERROR(SEARCH("MODERADA",AI65)))</formula>
    </cfRule>
    <cfRule type="containsText" dxfId="78" priority="158" operator="containsText" text="BAJA">
      <formula>NOT(ISERROR(SEARCH("BAJA",AI65)))</formula>
    </cfRule>
    <cfRule type="colorScale" priority="159">
      <colorScale>
        <cfvo type="num" val="1"/>
        <cfvo type="num" val="2"/>
        <cfvo type="num" val="5"/>
        <color rgb="FFF8696B"/>
        <color rgb="FFFFEB84"/>
        <color rgb="FF63BE7B"/>
      </colorScale>
    </cfRule>
    <cfRule type="colorScale" priority="160">
      <colorScale>
        <cfvo type="min"/>
        <cfvo type="percentile" val="50"/>
        <cfvo type="max"/>
        <color rgb="FFF8696B"/>
        <color rgb="FFFFEB84"/>
        <color rgb="FF63BE7B"/>
      </colorScale>
    </cfRule>
  </conditionalFormatting>
  <conditionalFormatting sqref="AI65">
    <cfRule type="containsText" dxfId="77" priority="161" operator="containsText" text="ALTA">
      <formula>NOT(ISERROR(SEARCH("ALTA",AI65)))</formula>
    </cfRule>
    <cfRule type="containsText" dxfId="76" priority="162" operator="containsText" text="EXTREMA">
      <formula>NOT(ISERROR(SEARCH("EXTREMA",AI65)))</formula>
    </cfRule>
    <cfRule type="containsText" dxfId="75" priority="163" operator="containsText" text="ALTA">
      <formula>NOT(ISERROR(SEARCH("ALTA",AI65)))</formula>
    </cfRule>
    <cfRule type="containsText" dxfId="74" priority="164" operator="containsText" text="MODERADA">
      <formula>NOT(ISERROR(SEARCH("MODERADA",AI65)))</formula>
    </cfRule>
    <cfRule type="containsText" dxfId="73" priority="165" operator="containsText" text="BAJA">
      <formula>NOT(ISERROR(SEARCH("BAJA",AI65)))</formula>
    </cfRule>
    <cfRule type="colorScale" priority="166">
      <colorScale>
        <cfvo type="num" val="1"/>
        <cfvo type="num" val="2"/>
        <cfvo type="num" val="5"/>
        <color rgb="FFF8696B"/>
        <color rgb="FFFFEB84"/>
        <color rgb="FF63BE7B"/>
      </colorScale>
    </cfRule>
    <cfRule type="colorScale" priority="167">
      <colorScale>
        <cfvo type="min"/>
        <cfvo type="percentile" val="50"/>
        <cfvo type="max"/>
        <color rgb="FFF8696B"/>
        <color rgb="FFFFEB84"/>
        <color rgb="FF63BE7B"/>
      </colorScale>
    </cfRule>
  </conditionalFormatting>
  <conditionalFormatting sqref="AI66">
    <cfRule type="containsText" dxfId="72" priority="140" operator="containsText" text="ALTA">
      <formula>NOT(ISERROR(SEARCH("ALTA",AI66)))</formula>
    </cfRule>
    <cfRule type="containsText" dxfId="71" priority="141" operator="containsText" text="EXTREMA">
      <formula>NOT(ISERROR(SEARCH("EXTREMA",AI66)))</formula>
    </cfRule>
    <cfRule type="containsText" dxfId="70" priority="142" operator="containsText" text="ALTA">
      <formula>NOT(ISERROR(SEARCH("ALTA",AI66)))</formula>
    </cfRule>
    <cfRule type="containsText" dxfId="69" priority="143" operator="containsText" text="MODERADA">
      <formula>NOT(ISERROR(SEARCH("MODERADA",AI66)))</formula>
    </cfRule>
    <cfRule type="containsText" dxfId="68" priority="144" operator="containsText" text="BAJA">
      <formula>NOT(ISERROR(SEARCH("BAJA",AI66)))</formula>
    </cfRule>
    <cfRule type="colorScale" priority="145">
      <colorScale>
        <cfvo type="num" val="1"/>
        <cfvo type="num" val="2"/>
        <cfvo type="num" val="5"/>
        <color rgb="FFF8696B"/>
        <color rgb="FFFFEB84"/>
        <color rgb="FF63BE7B"/>
      </colorScale>
    </cfRule>
    <cfRule type="colorScale" priority="146">
      <colorScale>
        <cfvo type="min"/>
        <cfvo type="percentile" val="50"/>
        <cfvo type="max"/>
        <color rgb="FFF8696B"/>
        <color rgb="FFFFEB84"/>
        <color rgb="FF63BE7B"/>
      </colorScale>
    </cfRule>
  </conditionalFormatting>
  <conditionalFormatting sqref="AI66">
    <cfRule type="containsText" dxfId="67" priority="147" operator="containsText" text="ALTA">
      <formula>NOT(ISERROR(SEARCH("ALTA",AI66)))</formula>
    </cfRule>
    <cfRule type="containsText" dxfId="66" priority="148" operator="containsText" text="EXTREMA">
      <formula>NOT(ISERROR(SEARCH("EXTREMA",AI66)))</formula>
    </cfRule>
    <cfRule type="containsText" dxfId="65" priority="149" operator="containsText" text="ALTA">
      <formula>NOT(ISERROR(SEARCH("ALTA",AI66)))</formula>
    </cfRule>
    <cfRule type="containsText" dxfId="64" priority="150" operator="containsText" text="MODERADA">
      <formula>NOT(ISERROR(SEARCH("MODERADA",AI66)))</formula>
    </cfRule>
    <cfRule type="containsText" dxfId="63" priority="151" operator="containsText" text="BAJA">
      <formula>NOT(ISERROR(SEARCH("BAJA",AI66)))</formula>
    </cfRule>
    <cfRule type="colorScale" priority="152">
      <colorScale>
        <cfvo type="num" val="1"/>
        <cfvo type="num" val="2"/>
        <cfvo type="num" val="5"/>
        <color rgb="FFF8696B"/>
        <color rgb="FFFFEB84"/>
        <color rgb="FF63BE7B"/>
      </colorScale>
    </cfRule>
    <cfRule type="colorScale" priority="153">
      <colorScale>
        <cfvo type="min"/>
        <cfvo type="percentile" val="50"/>
        <cfvo type="max"/>
        <color rgb="FFF8696B"/>
        <color rgb="FFFFEB84"/>
        <color rgb="FF63BE7B"/>
      </colorScale>
    </cfRule>
  </conditionalFormatting>
  <conditionalFormatting sqref="AI67">
    <cfRule type="containsText" dxfId="62" priority="126" operator="containsText" text="ALTA">
      <formula>NOT(ISERROR(SEARCH("ALTA",AI67)))</formula>
    </cfRule>
    <cfRule type="containsText" dxfId="61" priority="127" operator="containsText" text="EXTREMA">
      <formula>NOT(ISERROR(SEARCH("EXTREMA",AI67)))</formula>
    </cfRule>
    <cfRule type="containsText" dxfId="60" priority="128" operator="containsText" text="ALTA">
      <formula>NOT(ISERROR(SEARCH("ALTA",AI67)))</formula>
    </cfRule>
    <cfRule type="containsText" dxfId="59" priority="129" operator="containsText" text="MODERADA">
      <formula>NOT(ISERROR(SEARCH("MODERADA",AI67)))</formula>
    </cfRule>
    <cfRule type="containsText" dxfId="58" priority="130" operator="containsText" text="BAJA">
      <formula>NOT(ISERROR(SEARCH("BAJA",AI67)))</formula>
    </cfRule>
    <cfRule type="colorScale" priority="131">
      <colorScale>
        <cfvo type="num" val="1"/>
        <cfvo type="num" val="2"/>
        <cfvo type="num" val="5"/>
        <color rgb="FFF8696B"/>
        <color rgb="FFFFEB84"/>
        <color rgb="FF63BE7B"/>
      </colorScale>
    </cfRule>
    <cfRule type="colorScale" priority="132">
      <colorScale>
        <cfvo type="min"/>
        <cfvo type="percentile" val="50"/>
        <cfvo type="max"/>
        <color rgb="FFF8696B"/>
        <color rgb="FFFFEB84"/>
        <color rgb="FF63BE7B"/>
      </colorScale>
    </cfRule>
  </conditionalFormatting>
  <conditionalFormatting sqref="AI67">
    <cfRule type="containsText" dxfId="57" priority="133" operator="containsText" text="ALTA">
      <formula>NOT(ISERROR(SEARCH("ALTA",AI67)))</formula>
    </cfRule>
    <cfRule type="containsText" dxfId="56" priority="134" operator="containsText" text="EXTREMA">
      <formula>NOT(ISERROR(SEARCH("EXTREMA",AI67)))</formula>
    </cfRule>
    <cfRule type="containsText" dxfId="55" priority="135" operator="containsText" text="ALTA">
      <formula>NOT(ISERROR(SEARCH("ALTA",AI67)))</formula>
    </cfRule>
    <cfRule type="containsText" dxfId="54" priority="136" operator="containsText" text="MODERADA">
      <formula>NOT(ISERROR(SEARCH("MODERADA",AI67)))</formula>
    </cfRule>
    <cfRule type="containsText" dxfId="53" priority="137" operator="containsText" text="BAJA">
      <formula>NOT(ISERROR(SEARCH("BAJA",AI67)))</formula>
    </cfRule>
    <cfRule type="colorScale" priority="138">
      <colorScale>
        <cfvo type="num" val="1"/>
        <cfvo type="num" val="2"/>
        <cfvo type="num" val="5"/>
        <color rgb="FFF8696B"/>
        <color rgb="FFFFEB84"/>
        <color rgb="FF63BE7B"/>
      </colorScale>
    </cfRule>
    <cfRule type="colorScale" priority="139">
      <colorScale>
        <cfvo type="min"/>
        <cfvo type="percentile" val="50"/>
        <cfvo type="max"/>
        <color rgb="FFF8696B"/>
        <color rgb="FFFFEB84"/>
        <color rgb="FF63BE7B"/>
      </colorScale>
    </cfRule>
  </conditionalFormatting>
  <conditionalFormatting sqref="AI71">
    <cfRule type="containsText" dxfId="52" priority="112" operator="containsText" text="ALTA">
      <formula>NOT(ISERROR(SEARCH("ALTA",AI71)))</formula>
    </cfRule>
    <cfRule type="containsText" dxfId="51" priority="113" operator="containsText" text="EXTREMA">
      <formula>NOT(ISERROR(SEARCH("EXTREMA",AI71)))</formula>
    </cfRule>
    <cfRule type="containsText" dxfId="50" priority="114" operator="containsText" text="ALTA">
      <formula>NOT(ISERROR(SEARCH("ALTA",AI71)))</formula>
    </cfRule>
    <cfRule type="containsText" dxfId="49" priority="115" operator="containsText" text="MODERADA">
      <formula>NOT(ISERROR(SEARCH("MODERADA",AI71)))</formula>
    </cfRule>
    <cfRule type="containsText" dxfId="48" priority="116" operator="containsText" text="BAJA">
      <formula>NOT(ISERROR(SEARCH("BAJA",AI71)))</formula>
    </cfRule>
    <cfRule type="colorScale" priority="117">
      <colorScale>
        <cfvo type="num" val="1"/>
        <cfvo type="num" val="2"/>
        <cfvo type="num" val="5"/>
        <color rgb="FFF8696B"/>
        <color rgb="FFFFEB84"/>
        <color rgb="FF63BE7B"/>
      </colorScale>
    </cfRule>
    <cfRule type="colorScale" priority="118">
      <colorScale>
        <cfvo type="min"/>
        <cfvo type="percentile" val="50"/>
        <cfvo type="max"/>
        <color rgb="FFF8696B"/>
        <color rgb="FFFFEB84"/>
        <color rgb="FF63BE7B"/>
      </colorScale>
    </cfRule>
  </conditionalFormatting>
  <conditionalFormatting sqref="AI71">
    <cfRule type="containsText" dxfId="47" priority="119" operator="containsText" text="ALTA">
      <formula>NOT(ISERROR(SEARCH("ALTA",AI71)))</formula>
    </cfRule>
    <cfRule type="containsText" dxfId="46" priority="120" operator="containsText" text="EXTREMA">
      <formula>NOT(ISERROR(SEARCH("EXTREMA",AI71)))</formula>
    </cfRule>
    <cfRule type="containsText" dxfId="45" priority="121" operator="containsText" text="ALTA">
      <formula>NOT(ISERROR(SEARCH("ALTA",AI71)))</formula>
    </cfRule>
    <cfRule type="containsText" dxfId="44" priority="122" operator="containsText" text="MODERADA">
      <formula>NOT(ISERROR(SEARCH("MODERADA",AI71)))</formula>
    </cfRule>
    <cfRule type="containsText" dxfId="43" priority="123" operator="containsText" text="BAJA">
      <formula>NOT(ISERROR(SEARCH("BAJA",AI71)))</formula>
    </cfRule>
    <cfRule type="colorScale" priority="124">
      <colorScale>
        <cfvo type="num" val="1"/>
        <cfvo type="num" val="2"/>
        <cfvo type="num" val="5"/>
        <color rgb="FFF8696B"/>
        <color rgb="FFFFEB84"/>
        <color rgb="FF63BE7B"/>
      </colorScale>
    </cfRule>
    <cfRule type="colorScale" priority="125">
      <colorScale>
        <cfvo type="min"/>
        <cfvo type="percentile" val="50"/>
        <cfvo type="max"/>
        <color rgb="FFF8696B"/>
        <color rgb="FFFFEB84"/>
        <color rgb="FF63BE7B"/>
      </colorScale>
    </cfRule>
  </conditionalFormatting>
  <conditionalFormatting sqref="AI73:AI81">
    <cfRule type="containsText" dxfId="42" priority="98" operator="containsText" text="ALTA">
      <formula>NOT(ISERROR(SEARCH("ALTA",AI73)))</formula>
    </cfRule>
    <cfRule type="containsText" dxfId="41" priority="99" operator="containsText" text="EXTREMA">
      <formula>NOT(ISERROR(SEARCH("EXTREMA",AI73)))</formula>
    </cfRule>
    <cfRule type="containsText" dxfId="40" priority="100" operator="containsText" text="ALTA">
      <formula>NOT(ISERROR(SEARCH("ALTA",AI73)))</formula>
    </cfRule>
    <cfRule type="containsText" dxfId="39" priority="101" operator="containsText" text="MODERADA">
      <formula>NOT(ISERROR(SEARCH("MODERADA",AI73)))</formula>
    </cfRule>
    <cfRule type="containsText" dxfId="38" priority="102" operator="containsText" text="BAJA">
      <formula>NOT(ISERROR(SEARCH("BAJA",AI73)))</formula>
    </cfRule>
    <cfRule type="colorScale" priority="103">
      <colorScale>
        <cfvo type="num" val="1"/>
        <cfvo type="num" val="2"/>
        <cfvo type="num" val="5"/>
        <color rgb="FFF8696B"/>
        <color rgb="FFFFEB84"/>
        <color rgb="FF63BE7B"/>
      </colorScale>
    </cfRule>
    <cfRule type="colorScale" priority="104">
      <colorScale>
        <cfvo type="min"/>
        <cfvo type="percentile" val="50"/>
        <cfvo type="max"/>
        <color rgb="FFF8696B"/>
        <color rgb="FFFFEB84"/>
        <color rgb="FF63BE7B"/>
      </colorScale>
    </cfRule>
  </conditionalFormatting>
  <conditionalFormatting sqref="AI73:AI81">
    <cfRule type="containsText" dxfId="37" priority="105" operator="containsText" text="ALTA">
      <formula>NOT(ISERROR(SEARCH("ALTA",AI73)))</formula>
    </cfRule>
    <cfRule type="containsText" dxfId="36" priority="106" operator="containsText" text="EXTREMA">
      <formula>NOT(ISERROR(SEARCH("EXTREMA",AI73)))</formula>
    </cfRule>
    <cfRule type="containsText" dxfId="35" priority="107" operator="containsText" text="ALTA">
      <formula>NOT(ISERROR(SEARCH("ALTA",AI73)))</formula>
    </cfRule>
    <cfRule type="containsText" dxfId="34" priority="108" operator="containsText" text="MODERADA">
      <formula>NOT(ISERROR(SEARCH("MODERADA",AI73)))</formula>
    </cfRule>
    <cfRule type="containsText" dxfId="33" priority="109" operator="containsText" text="BAJA">
      <formula>NOT(ISERROR(SEARCH("BAJA",AI73)))</formula>
    </cfRule>
    <cfRule type="colorScale" priority="110">
      <colorScale>
        <cfvo type="num" val="1"/>
        <cfvo type="num" val="2"/>
        <cfvo type="num" val="5"/>
        <color rgb="FFF8696B"/>
        <color rgb="FFFFEB84"/>
        <color rgb="FF63BE7B"/>
      </colorScale>
    </cfRule>
    <cfRule type="colorScale" priority="111">
      <colorScale>
        <cfvo type="min"/>
        <cfvo type="percentile" val="50"/>
        <cfvo type="max"/>
        <color rgb="FFF8696B"/>
        <color rgb="FFFFEB84"/>
        <color rgb="FF63BE7B"/>
      </colorScale>
    </cfRule>
  </conditionalFormatting>
  <conditionalFormatting sqref="P82">
    <cfRule type="containsText" dxfId="32" priority="74" operator="containsText" text="ALTA">
      <formula>NOT(ISERROR(SEARCH("ALTA",P82)))</formula>
    </cfRule>
    <cfRule type="containsText" dxfId="31" priority="75" operator="containsText" text="EXTREMA">
      <formula>NOT(ISERROR(SEARCH("EXTREMA",P82)))</formula>
    </cfRule>
    <cfRule type="containsText" dxfId="30" priority="76" operator="containsText" text="ALTA">
      <formula>NOT(ISERROR(SEARCH("ALTA",P82)))</formula>
    </cfRule>
    <cfRule type="containsText" dxfId="29" priority="77" operator="containsText" text="MODERADA">
      <formula>NOT(ISERROR(SEARCH("MODERADA",P82)))</formula>
    </cfRule>
    <cfRule type="containsText" dxfId="28" priority="78" operator="containsText" text="BAJA">
      <formula>NOT(ISERROR(SEARCH("BAJA",P82)))</formula>
    </cfRule>
    <cfRule type="colorScale" priority="79">
      <colorScale>
        <cfvo type="num" val="1"/>
        <cfvo type="num" val="2"/>
        <cfvo type="num" val="5"/>
        <color rgb="FFF8696B"/>
        <color rgb="FFFFEB84"/>
        <color rgb="FF63BE7B"/>
      </colorScale>
    </cfRule>
    <cfRule type="colorScale" priority="80">
      <colorScale>
        <cfvo type="min"/>
        <cfvo type="percentile" val="50"/>
        <cfvo type="max"/>
        <color rgb="FFF8696B"/>
        <color rgb="FFFFEB84"/>
        <color rgb="FF63BE7B"/>
      </colorScale>
    </cfRule>
  </conditionalFormatting>
  <conditionalFormatting sqref="P82">
    <cfRule type="containsText" dxfId="27" priority="81" operator="containsText" text="ALTA">
      <formula>NOT(ISERROR(SEARCH("ALTA",P82)))</formula>
    </cfRule>
    <cfRule type="containsText" dxfId="26" priority="82" operator="containsText" text="EXTREMA">
      <formula>NOT(ISERROR(SEARCH("EXTREMA",P82)))</formula>
    </cfRule>
    <cfRule type="containsText" dxfId="25" priority="83" operator="containsText" text="ALTA">
      <formula>NOT(ISERROR(SEARCH("ALTA",P82)))</formula>
    </cfRule>
    <cfRule type="containsText" dxfId="24" priority="84" operator="containsText" text="MODERADA">
      <formula>NOT(ISERROR(SEARCH("MODERADA",P82)))</formula>
    </cfRule>
    <cfRule type="containsText" dxfId="23" priority="85" operator="containsText" text="BAJA">
      <formula>NOT(ISERROR(SEARCH("BAJA",P82)))</formula>
    </cfRule>
    <cfRule type="colorScale" priority="86">
      <colorScale>
        <cfvo type="num" val="1"/>
        <cfvo type="num" val="2"/>
        <cfvo type="num" val="5"/>
        <color rgb="FFF8696B"/>
        <color rgb="FFFFEB84"/>
        <color rgb="FF63BE7B"/>
      </colorScale>
    </cfRule>
    <cfRule type="colorScale" priority="87">
      <colorScale>
        <cfvo type="min"/>
        <cfvo type="percentile" val="50"/>
        <cfvo type="max"/>
        <color rgb="FFF8696B"/>
        <color rgb="FFFFEB84"/>
        <color rgb="FF63BE7B"/>
      </colorScale>
    </cfRule>
  </conditionalFormatting>
  <conditionalFormatting sqref="AI82:AI83">
    <cfRule type="containsText" dxfId="22" priority="60" operator="containsText" text="ALTA">
      <formula>NOT(ISERROR(SEARCH("ALTA",AI82)))</formula>
    </cfRule>
    <cfRule type="containsText" dxfId="21" priority="61" operator="containsText" text="EXTREMA">
      <formula>NOT(ISERROR(SEARCH("EXTREMA",AI82)))</formula>
    </cfRule>
    <cfRule type="containsText" dxfId="20" priority="62" operator="containsText" text="ALTA">
      <formula>NOT(ISERROR(SEARCH("ALTA",AI82)))</formula>
    </cfRule>
    <cfRule type="containsText" dxfId="19" priority="63" operator="containsText" text="MODERADA">
      <formula>NOT(ISERROR(SEARCH("MODERADA",AI82)))</formula>
    </cfRule>
    <cfRule type="containsText" dxfId="18" priority="64" operator="containsText" text="BAJA">
      <formula>NOT(ISERROR(SEARCH("BAJA",AI82)))</formula>
    </cfRule>
    <cfRule type="colorScale" priority="65">
      <colorScale>
        <cfvo type="num" val="1"/>
        <cfvo type="num" val="2"/>
        <cfvo type="num" val="5"/>
        <color rgb="FFF8696B"/>
        <color rgb="FFFFEB84"/>
        <color rgb="FF63BE7B"/>
      </colorScale>
    </cfRule>
    <cfRule type="colorScale" priority="66">
      <colorScale>
        <cfvo type="min"/>
        <cfvo type="percentile" val="50"/>
        <cfvo type="max"/>
        <color rgb="FFF8696B"/>
        <color rgb="FFFFEB84"/>
        <color rgb="FF63BE7B"/>
      </colorScale>
    </cfRule>
  </conditionalFormatting>
  <conditionalFormatting sqref="AI82:AI83">
    <cfRule type="containsText" dxfId="17" priority="67" operator="containsText" text="ALTA">
      <formula>NOT(ISERROR(SEARCH("ALTA",AI82)))</formula>
    </cfRule>
    <cfRule type="containsText" dxfId="16" priority="68" operator="containsText" text="EXTREMA">
      <formula>NOT(ISERROR(SEARCH("EXTREMA",AI82)))</formula>
    </cfRule>
    <cfRule type="containsText" dxfId="15" priority="69" operator="containsText" text="ALTA">
      <formula>NOT(ISERROR(SEARCH("ALTA",AI82)))</formula>
    </cfRule>
    <cfRule type="containsText" dxfId="14" priority="70" operator="containsText" text="MODERADA">
      <formula>NOT(ISERROR(SEARCH("MODERADA",AI82)))</formula>
    </cfRule>
    <cfRule type="containsText" dxfId="13" priority="71" operator="containsText" text="BAJA">
      <formula>NOT(ISERROR(SEARCH("BAJA",AI82)))</formula>
    </cfRule>
    <cfRule type="colorScale" priority="72">
      <colorScale>
        <cfvo type="num" val="1"/>
        <cfvo type="num" val="2"/>
        <cfvo type="num" val="5"/>
        <color rgb="FFF8696B"/>
        <color rgb="FFFFEB84"/>
        <color rgb="FF63BE7B"/>
      </colorScale>
    </cfRule>
    <cfRule type="colorScale" priority="73">
      <colorScale>
        <cfvo type="min"/>
        <cfvo type="percentile" val="50"/>
        <cfvo type="max"/>
        <color rgb="FFF8696B"/>
        <color rgb="FFFFEB84"/>
        <color rgb="FF63BE7B"/>
      </colorScale>
    </cfRule>
  </conditionalFormatting>
  <conditionalFormatting sqref="P83">
    <cfRule type="containsText" dxfId="12" priority="18" operator="containsText" text="ALTA">
      <formula>NOT(ISERROR(SEARCH("ALTA",P83)))</formula>
    </cfRule>
    <cfRule type="containsText" dxfId="11" priority="19" operator="containsText" text="EXTREMA">
      <formula>NOT(ISERROR(SEARCH("EXTREMA",P83)))</formula>
    </cfRule>
    <cfRule type="containsText" dxfId="10" priority="20" operator="containsText" text="ALTA">
      <formula>NOT(ISERROR(SEARCH("ALTA",P83)))</formula>
    </cfRule>
    <cfRule type="containsText" dxfId="9" priority="21" operator="containsText" text="MODERADA">
      <formula>NOT(ISERROR(SEARCH("MODERADA",P83)))</formula>
    </cfRule>
    <cfRule type="containsText" dxfId="8" priority="22" operator="containsText" text="BAJA">
      <formula>NOT(ISERROR(SEARCH("BAJA",P83)))</formula>
    </cfRule>
    <cfRule type="colorScale" priority="23">
      <colorScale>
        <cfvo type="num" val="1"/>
        <cfvo type="num" val="2"/>
        <cfvo type="num" val="5"/>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P83">
    <cfRule type="containsText" dxfId="7" priority="25" operator="containsText" text="ALTA">
      <formula>NOT(ISERROR(SEARCH("ALTA",P83)))</formula>
    </cfRule>
    <cfRule type="containsText" dxfId="6" priority="26" operator="containsText" text="EXTREMA">
      <formula>NOT(ISERROR(SEARCH("EXTREMA",P83)))</formula>
    </cfRule>
    <cfRule type="containsText" dxfId="5" priority="27" operator="containsText" text="ALTA">
      <formula>NOT(ISERROR(SEARCH("ALTA",P83)))</formula>
    </cfRule>
    <cfRule type="containsText" dxfId="4" priority="28" operator="containsText" text="MODERADA">
      <formula>NOT(ISERROR(SEARCH("MODERADA",P83)))</formula>
    </cfRule>
    <cfRule type="containsText" dxfId="3" priority="29" operator="containsText" text="BAJA">
      <formula>NOT(ISERROR(SEARCH("BAJA",P83)))</formula>
    </cfRule>
    <cfRule type="colorScale" priority="30">
      <colorScale>
        <cfvo type="num" val="1"/>
        <cfvo type="num" val="2"/>
        <cfvo type="num" val="5"/>
        <color rgb="FFF8696B"/>
        <color rgb="FFFFEB84"/>
        <color rgb="FF63BE7B"/>
      </colorScale>
    </cfRule>
    <cfRule type="colorScale" priority="31">
      <colorScale>
        <cfvo type="min"/>
        <cfvo type="percentile" val="50"/>
        <cfvo type="max"/>
        <color rgb="FFF8696B"/>
        <color rgb="FFFFEB84"/>
        <color rgb="FF63BE7B"/>
      </colorScale>
    </cfRule>
  </conditionalFormatting>
  <conditionalFormatting sqref="AV1:AV1048576">
    <cfRule type="containsText" dxfId="2" priority="3" operator="containsText" text="SIN INICIAR">
      <formula>NOT(ISERROR(SEARCH("SIN INICIAR",AV1)))</formula>
    </cfRule>
    <cfRule type="containsText" dxfId="1" priority="2" operator="containsText" text="EN PROCESO">
      <formula>NOT(ISERROR(SEARCH("EN PROCESO",AV1)))</formula>
    </cfRule>
    <cfRule type="containsText" dxfId="0" priority="1" operator="containsText" text="TERMINADA">
      <formula>NOT(ISERROR(SEARCH("TERMINADA",AV1)))</formula>
    </cfRule>
  </conditionalFormatting>
  <dataValidations count="25">
    <dataValidation type="list" allowBlank="1" showInputMessage="1" showErrorMessage="1" sqref="Z9 Z12:Z14 Z16:Z17 Z19 Z21 Z23 Z26 Z28 Z30:Z37 Z44 Z41 Z48:Z49 Z51 Z53 Z46 Z59 Z63:Z68 Z70:Z81" xr:uid="{00000000-0002-0000-0100-000000000000}">
      <formula1>P_8</formula1>
    </dataValidation>
    <dataValidation type="list" allowBlank="1" showInputMessage="1" showErrorMessage="1" sqref="AB9 AB12:AB14 AB16:AB17 AB19 AB21 AB23 AB26 AB28 AB30:AB37 AB44 AB41 AB48:AB49 AB51 AB53 AB46 AB59 AB63:AB68 AB70:AB81" xr:uid="{00000000-0002-0000-0100-000001000000}">
      <formula1>P_9</formula1>
    </dataValidation>
    <dataValidation type="list" allowBlank="1" showInputMessage="1" showErrorMessage="1" sqref="H9:H14 H16:H18 H70:H81 H46:H54 H59 H63:H68 H23 H26 H28:H40" xr:uid="{00000000-0002-0000-0100-000002000000}">
      <formula1>Tipo_Impacto</formula1>
    </dataValidation>
    <dataValidation type="list" allowBlank="1" showInputMessage="1" showErrorMessage="1" sqref="K9:K14 K16:K17 K19 K21 K23 K26 K28 K30:K37 K44 K41 K48:K49 K51 K53 K46 K59 K63:K68 K70:K81" xr:uid="{00000000-0002-0000-0100-000003000000}">
      <formula1>Frecuencia</formula1>
    </dataValidation>
    <dataValidation type="list" allowBlank="1" showInputMessage="1" showErrorMessage="1" sqref="M9:M14 M16:M17 M19 M21 M23 M26 M28 M30:M37 M44 M41 M48:M49 M51 M53 M46 M59 M63:M68 M70:M81" xr:uid="{00000000-0002-0000-0100-000004000000}">
      <formula1>Impacto</formula1>
    </dataValidation>
    <dataValidation type="list" allowBlank="1" showInputMessage="1" showErrorMessage="1" sqref="S59:S81 S9:S54" xr:uid="{00000000-0002-0000-0100-000005000000}">
      <formula1>Ejecución</formula1>
    </dataValidation>
    <dataValidation type="list" allowBlank="1" showInputMessage="1" showErrorMessage="1" sqref="A30:A32 A59 A70:A81 A63:A68 A53 A26 A28 A34:A37 A41 A44 A46 A48:A49 A51 A23 A21 A19 A16:A17 A9 A12:A13" xr:uid="{00000000-0002-0000-0100-000006000000}">
      <formula1>Macroprocesos</formula1>
    </dataValidation>
    <dataValidation type="list" allowBlank="1" showInputMessage="1" showErrorMessage="1" sqref="B30:B32 B59 B70:B81 B63:B68 B53 B26 B28 B34:B37 B41 B44 B46 B48:B49 B51 B23 B21 B19 B16:B17 B9 B12:B13" xr:uid="{00000000-0002-0000-0100-000007000000}">
      <formula1>Procesos</formula1>
    </dataValidation>
    <dataValidation type="list" allowBlank="1" showInputMessage="1" showErrorMessage="1" sqref="D59 D70:D81 D63:D68 D53 D26 D28 D30:D32 D34:D37 D41 D44 D46 D48:D49 D51 D23 D21 D19 D16:D17 D9 D12:D13" xr:uid="{00000000-0002-0000-0100-000008000000}">
      <formula1>Tipología</formula1>
    </dataValidation>
    <dataValidation type="list" allowBlank="1" showErrorMessage="1" sqref="H41:H45 H83" xr:uid="{00000000-0002-0000-0100-000009000000}">
      <formula1>Tipo_Impacto</formula1>
    </dataValidation>
    <dataValidation type="list" allowBlank="1" showInputMessage="1" showErrorMessage="1" prompt=" - " sqref="A82" xr:uid="{00000000-0002-0000-0100-00000A000000}">
      <formula1>Macroprocesos</formula1>
    </dataValidation>
    <dataValidation type="list" allowBlank="1" showInputMessage="1" showErrorMessage="1" prompt=" - " sqref="H82" xr:uid="{00000000-0002-0000-0100-00000B000000}">
      <formula1>Tipo_Impacto</formula1>
    </dataValidation>
    <dataValidation type="list" allowBlank="1" showInputMessage="1" showErrorMessage="1" prompt=" - " sqref="B82" xr:uid="{00000000-0002-0000-0100-00000C000000}">
      <formula1>Procesos</formula1>
    </dataValidation>
    <dataValidation type="list" allowBlank="1" showInputMessage="1" showErrorMessage="1" prompt=" - " sqref="D82" xr:uid="{00000000-0002-0000-0100-00000D000000}">
      <formula1>Tipología</formula1>
    </dataValidation>
    <dataValidation type="list" allowBlank="1" showInputMessage="1" showErrorMessage="1" prompt=" - " sqref="S82" xr:uid="{00000000-0002-0000-0100-00000E000000}">
      <formula1>Ejecución</formula1>
    </dataValidation>
    <dataValidation type="list" allowBlank="1" showInputMessage="1" showErrorMessage="1" prompt=" - " sqref="K82" xr:uid="{00000000-0002-0000-0100-00000F000000}">
      <formula1>Frecuencia</formula1>
    </dataValidation>
    <dataValidation type="list" allowBlank="1" showInputMessage="1" showErrorMessage="1" prompt=" - " sqref="M82" xr:uid="{00000000-0002-0000-0100-000010000000}">
      <formula1>Impacto</formula1>
    </dataValidation>
    <dataValidation type="list" allowBlank="1" showInputMessage="1" showErrorMessage="1" prompt=" - " sqref="AB82" xr:uid="{00000000-0002-0000-0100-000011000000}">
      <formula1>P_9</formula1>
    </dataValidation>
    <dataValidation type="list" allowBlank="1" showInputMessage="1" showErrorMessage="1" prompt=" - " sqref="Z82" xr:uid="{00000000-0002-0000-0100-000012000000}">
      <formula1>P_8</formula1>
    </dataValidation>
    <dataValidation type="list" allowBlank="1" showErrorMessage="1" sqref="K83" xr:uid="{00000000-0002-0000-0100-000013000000}">
      <formula1>Frecuencia</formula1>
    </dataValidation>
    <dataValidation type="list" allowBlank="1" showErrorMessage="1" sqref="M83" xr:uid="{00000000-0002-0000-0100-000014000000}">
      <formula1>Impacto</formula1>
    </dataValidation>
    <dataValidation type="list" allowBlank="1" showErrorMessage="1" sqref="S83:S84" xr:uid="{00000000-0002-0000-0100-000015000000}">
      <formula1>Ejecución</formula1>
    </dataValidation>
    <dataValidation type="list" allowBlank="1" showErrorMessage="1" sqref="D83" xr:uid="{00000000-0002-0000-0100-000016000000}">
      <formula1>Tipología</formula1>
    </dataValidation>
    <dataValidation type="list" allowBlank="1" showErrorMessage="1" sqref="A83" xr:uid="{00000000-0002-0000-0100-000017000000}">
      <formula1>Macroprocesos</formula1>
    </dataValidation>
    <dataValidation type="list" allowBlank="1" showErrorMessage="1" sqref="B83" xr:uid="{00000000-0002-0000-0100-000018000000}">
      <formula1>Procesos</formula1>
    </dataValidation>
  </dataValidations>
  <printOptions horizontalCentered="1"/>
  <pageMargins left="0.17" right="0.15748031496062992" top="0.27559055118110237" bottom="0.31496062992125984" header="0.19685039370078741" footer="0.15748031496062992"/>
  <pageSetup paperSize="281" scale="44" pageOrder="overThenDown" orientation="landscape" r:id="rId1"/>
  <rowBreaks count="1" manualBreakCount="1">
    <brk id="11" max="40" man="1"/>
  </rowBreaks>
  <colBreaks count="1" manualBreakCount="1">
    <brk id="22"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19000000}">
          <x14:formula1>
            <xm:f>Hoja1!$C$2:$C$24</xm:f>
          </x14:formula1>
          <xm:sqref>AT70:AT82 AT23 AT41:AT42 AT44 AT30:AT38 AT28 AT9:AT21 AT46 AT48:AT49 AT55:AT68 AT51 AT53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C24"/>
  <sheetViews>
    <sheetView workbookViewId="0">
      <selection activeCell="E12" sqref="E12"/>
    </sheetView>
  </sheetViews>
  <sheetFormatPr baseColWidth="10" defaultRowHeight="14.4" x14ac:dyDescent="0.3"/>
  <cols>
    <col min="3" max="3" width="11.5546875" style="53"/>
  </cols>
  <sheetData>
    <row r="2" spans="3:3" x14ac:dyDescent="0.3">
      <c r="C2" s="53">
        <v>0</v>
      </c>
    </row>
    <row r="3" spans="3:3" x14ac:dyDescent="0.3">
      <c r="C3" s="53">
        <v>0.3</v>
      </c>
    </row>
    <row r="4" spans="3:3" x14ac:dyDescent="0.3">
      <c r="C4" s="53">
        <v>0.5</v>
      </c>
    </row>
    <row r="5" spans="3:3" x14ac:dyDescent="0.3">
      <c r="C5" s="53">
        <v>1</v>
      </c>
    </row>
    <row r="6" spans="3:3" x14ac:dyDescent="0.3">
      <c r="C6" s="53">
        <v>2</v>
      </c>
    </row>
    <row r="7" spans="3:3" x14ac:dyDescent="0.3">
      <c r="C7" s="53">
        <v>3</v>
      </c>
    </row>
    <row r="8" spans="3:3" x14ac:dyDescent="0.3">
      <c r="C8" s="53">
        <v>4</v>
      </c>
    </row>
    <row r="9" spans="3:3" x14ac:dyDescent="0.3">
      <c r="C9" s="53">
        <v>5</v>
      </c>
    </row>
    <row r="10" spans="3:3" x14ac:dyDescent="0.3">
      <c r="C10" s="53">
        <v>6</v>
      </c>
    </row>
    <row r="11" spans="3:3" x14ac:dyDescent="0.3">
      <c r="C11" s="53">
        <v>7</v>
      </c>
    </row>
    <row r="12" spans="3:3" x14ac:dyDescent="0.3">
      <c r="C12" s="53">
        <v>8</v>
      </c>
    </row>
    <row r="13" spans="3:3" x14ac:dyDescent="0.3">
      <c r="C13" s="53">
        <v>9</v>
      </c>
    </row>
    <row r="14" spans="3:3" x14ac:dyDescent="0.3">
      <c r="C14" s="53">
        <v>10</v>
      </c>
    </row>
    <row r="15" spans="3:3" x14ac:dyDescent="0.3">
      <c r="C15" s="53">
        <v>11</v>
      </c>
    </row>
    <row r="16" spans="3:3" x14ac:dyDescent="0.3">
      <c r="C16" s="53">
        <v>12</v>
      </c>
    </row>
    <row r="17" spans="3:3" x14ac:dyDescent="0.3">
      <c r="C17" s="53">
        <v>13</v>
      </c>
    </row>
    <row r="18" spans="3:3" x14ac:dyDescent="0.3">
      <c r="C18" s="53">
        <v>14</v>
      </c>
    </row>
    <row r="19" spans="3:3" x14ac:dyDescent="0.3">
      <c r="C19" s="53">
        <v>15</v>
      </c>
    </row>
    <row r="20" spans="3:3" x14ac:dyDescent="0.3">
      <c r="C20" s="53">
        <v>16</v>
      </c>
    </row>
    <row r="21" spans="3:3" x14ac:dyDescent="0.3">
      <c r="C21" s="53">
        <v>17</v>
      </c>
    </row>
    <row r="22" spans="3:3" x14ac:dyDescent="0.3">
      <c r="C22" s="53">
        <v>18</v>
      </c>
    </row>
    <row r="23" spans="3:3" x14ac:dyDescent="0.3">
      <c r="C23" s="53">
        <v>19</v>
      </c>
    </row>
    <row r="24" spans="3:3" x14ac:dyDescent="0.3">
      <c r="C24" s="53">
        <v>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15"/>
  <sheetViews>
    <sheetView topLeftCell="G1" workbookViewId="0">
      <selection activeCell="I4" sqref="I4"/>
    </sheetView>
  </sheetViews>
  <sheetFormatPr baseColWidth="10" defaultRowHeight="14.4" x14ac:dyDescent="0.3"/>
  <cols>
    <col min="1" max="1" width="31.6640625" bestFit="1" customWidth="1"/>
    <col min="2" max="2" width="51.44140625" bestFit="1" customWidth="1"/>
    <col min="3" max="3" width="15.5546875" customWidth="1"/>
    <col min="4" max="4" width="22.6640625" customWidth="1"/>
    <col min="5" max="5" width="12.109375" bestFit="1" customWidth="1"/>
    <col min="6" max="6" width="13.5546875" customWidth="1"/>
    <col min="7" max="7" width="6.33203125" bestFit="1" customWidth="1"/>
    <col min="8" max="8" width="23.6640625" bestFit="1" customWidth="1"/>
    <col min="9" max="9" width="12" customWidth="1"/>
    <col min="12" max="12" width="18.109375" customWidth="1"/>
    <col min="13" max="13" width="13.88671875" customWidth="1"/>
    <col min="14" max="14" width="41.44140625" bestFit="1" customWidth="1"/>
    <col min="16" max="16" width="12" customWidth="1"/>
    <col min="17" max="17" width="13.33203125" bestFit="1" customWidth="1"/>
    <col min="18" max="18" width="14.6640625" bestFit="1" customWidth="1"/>
  </cols>
  <sheetData>
    <row r="2" spans="1:18" s="35" customFormat="1" x14ac:dyDescent="0.3">
      <c r="A2" s="35" t="s">
        <v>15</v>
      </c>
      <c r="B2" s="35" t="s">
        <v>16</v>
      </c>
      <c r="C2" s="35" t="s">
        <v>57</v>
      </c>
      <c r="D2" s="35" t="s">
        <v>77</v>
      </c>
      <c r="E2" s="35" t="s">
        <v>17</v>
      </c>
      <c r="F2" s="35" t="s">
        <v>14</v>
      </c>
      <c r="G2" s="35" t="s">
        <v>18</v>
      </c>
      <c r="H2" s="35" t="s">
        <v>58</v>
      </c>
      <c r="I2" s="35" t="s">
        <v>85</v>
      </c>
      <c r="J2" s="35" t="s">
        <v>86</v>
      </c>
      <c r="K2" s="35" t="s">
        <v>87</v>
      </c>
      <c r="L2" s="35" t="s">
        <v>88</v>
      </c>
      <c r="M2" s="35" t="s">
        <v>89</v>
      </c>
      <c r="N2" s="35" t="s">
        <v>90</v>
      </c>
      <c r="O2" s="35" t="s">
        <v>91</v>
      </c>
      <c r="P2" s="35" t="s">
        <v>109</v>
      </c>
      <c r="Q2" s="35" t="s">
        <v>108</v>
      </c>
      <c r="R2" s="35" t="s">
        <v>129</v>
      </c>
    </row>
    <row r="4" spans="1:18" x14ac:dyDescent="0.3">
      <c r="A4" t="s">
        <v>19</v>
      </c>
      <c r="B4" t="s">
        <v>20</v>
      </c>
      <c r="C4" t="s">
        <v>21</v>
      </c>
      <c r="D4" t="s">
        <v>22</v>
      </c>
      <c r="E4" t="s">
        <v>23</v>
      </c>
      <c r="F4" t="s">
        <v>82</v>
      </c>
      <c r="G4" t="s">
        <v>24</v>
      </c>
      <c r="H4" t="s">
        <v>25</v>
      </c>
      <c r="I4" t="s">
        <v>92</v>
      </c>
      <c r="J4" t="s">
        <v>94</v>
      </c>
      <c r="K4" t="s">
        <v>96</v>
      </c>
      <c r="L4" t="s">
        <v>98</v>
      </c>
      <c r="M4" t="s">
        <v>100</v>
      </c>
      <c r="N4" t="s">
        <v>102</v>
      </c>
      <c r="O4" t="s">
        <v>104</v>
      </c>
      <c r="P4" t="s">
        <v>110</v>
      </c>
      <c r="Q4" t="s">
        <v>117</v>
      </c>
      <c r="R4" t="s">
        <v>117</v>
      </c>
    </row>
    <row r="5" spans="1:18" x14ac:dyDescent="0.3">
      <c r="A5" t="s">
        <v>26</v>
      </c>
      <c r="B5" t="s">
        <v>27</v>
      </c>
      <c r="C5" t="s">
        <v>28</v>
      </c>
      <c r="D5" t="s">
        <v>35</v>
      </c>
      <c r="E5" t="s">
        <v>30</v>
      </c>
      <c r="F5" t="s">
        <v>83</v>
      </c>
      <c r="G5" t="s">
        <v>31</v>
      </c>
      <c r="H5" t="s">
        <v>32</v>
      </c>
      <c r="I5" t="s">
        <v>93</v>
      </c>
      <c r="J5" t="s">
        <v>95</v>
      </c>
      <c r="K5" t="s">
        <v>97</v>
      </c>
      <c r="L5" t="s">
        <v>99</v>
      </c>
      <c r="M5" t="s">
        <v>101</v>
      </c>
      <c r="N5" t="s">
        <v>103</v>
      </c>
      <c r="O5" t="s">
        <v>105</v>
      </c>
      <c r="P5" t="s">
        <v>37</v>
      </c>
      <c r="Q5" t="s">
        <v>118</v>
      </c>
      <c r="R5" t="s">
        <v>119</v>
      </c>
    </row>
    <row r="6" spans="1:18" x14ac:dyDescent="0.3">
      <c r="A6" t="s">
        <v>33</v>
      </c>
      <c r="B6" t="s">
        <v>34</v>
      </c>
      <c r="C6" t="s">
        <v>142</v>
      </c>
      <c r="D6" t="s">
        <v>29</v>
      </c>
      <c r="E6" t="s">
        <v>36</v>
      </c>
      <c r="F6" t="s">
        <v>37</v>
      </c>
      <c r="H6" t="s">
        <v>38</v>
      </c>
      <c r="O6" t="s">
        <v>106</v>
      </c>
      <c r="P6" t="s">
        <v>111</v>
      </c>
      <c r="R6" t="s">
        <v>118</v>
      </c>
    </row>
    <row r="7" spans="1:18" x14ac:dyDescent="0.3">
      <c r="A7" t="s">
        <v>39</v>
      </c>
      <c r="B7" t="s">
        <v>40</v>
      </c>
      <c r="D7" t="s">
        <v>45</v>
      </c>
      <c r="E7" t="s">
        <v>41</v>
      </c>
      <c r="F7" t="s">
        <v>42</v>
      </c>
      <c r="H7" t="s">
        <v>43</v>
      </c>
    </row>
    <row r="8" spans="1:18" x14ac:dyDescent="0.3">
      <c r="B8" t="s">
        <v>44</v>
      </c>
      <c r="D8" t="s">
        <v>73</v>
      </c>
      <c r="E8" t="s">
        <v>46</v>
      </c>
      <c r="F8" t="s">
        <v>47</v>
      </c>
    </row>
    <row r="9" spans="1:18" x14ac:dyDescent="0.3">
      <c r="B9" t="s">
        <v>48</v>
      </c>
      <c r="D9" t="s">
        <v>28</v>
      </c>
    </row>
    <row r="10" spans="1:18" x14ac:dyDescent="0.3">
      <c r="B10" t="s">
        <v>49</v>
      </c>
      <c r="D10" t="s">
        <v>74</v>
      </c>
    </row>
    <row r="11" spans="1:18" x14ac:dyDescent="0.3">
      <c r="B11" t="s">
        <v>50</v>
      </c>
      <c r="D11" t="s">
        <v>75</v>
      </c>
    </row>
    <row r="12" spans="1:18" x14ac:dyDescent="0.3">
      <c r="B12" t="s">
        <v>51</v>
      </c>
      <c r="D12" t="s">
        <v>76</v>
      </c>
    </row>
    <row r="13" spans="1:18" x14ac:dyDescent="0.3">
      <c r="B13" t="s">
        <v>52</v>
      </c>
    </row>
    <row r="14" spans="1:18" x14ac:dyDescent="0.3">
      <c r="B14" t="s">
        <v>53</v>
      </c>
    </row>
    <row r="15" spans="1:18" x14ac:dyDescent="0.3">
      <c r="B15" t="s">
        <v>54</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20</vt:i4>
      </vt:variant>
    </vt:vector>
  </HeadingPairs>
  <TitlesOfParts>
    <vt:vector size="24" baseType="lpstr">
      <vt:lpstr>Mapa</vt:lpstr>
      <vt:lpstr>Matriz</vt:lpstr>
      <vt:lpstr>Hoja1</vt:lpstr>
      <vt:lpstr>Listas</vt:lpstr>
      <vt:lpstr>Matriz!Área_de_impresión</vt:lpstr>
      <vt:lpstr>Ejecución</vt:lpstr>
      <vt:lpstr>Frecuencia</vt:lpstr>
      <vt:lpstr>Impacto</vt:lpstr>
      <vt:lpstr>Macroprocesos</vt:lpstr>
      <vt:lpstr>P_1</vt:lpstr>
      <vt:lpstr>P_2</vt:lpstr>
      <vt:lpstr>P_3</vt:lpstr>
      <vt:lpstr>P_4</vt:lpstr>
      <vt:lpstr>P_5</vt:lpstr>
      <vt:lpstr>P_6</vt:lpstr>
      <vt:lpstr>P_7</vt:lpstr>
      <vt:lpstr>P_8</vt:lpstr>
      <vt:lpstr>P_9</vt:lpstr>
      <vt:lpstr>Procesos</vt:lpstr>
      <vt:lpstr>Si_No</vt:lpstr>
      <vt:lpstr>Tipo_Impacto</vt:lpstr>
      <vt:lpstr>Tipología</vt:lpstr>
      <vt:lpstr>Matriz!Títulos_a_imprimir</vt:lpstr>
      <vt:lpstr>Valor_Riesgo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Jizeth Gonzalez</dc:creator>
  <cp:lastModifiedBy>JIZETH</cp:lastModifiedBy>
  <cp:lastPrinted>2020-03-11T15:54:23Z</cp:lastPrinted>
  <dcterms:created xsi:type="dcterms:W3CDTF">2020-01-13T19:31:31Z</dcterms:created>
  <dcterms:modified xsi:type="dcterms:W3CDTF">2021-12-27T15:27:40Z</dcterms:modified>
</cp:coreProperties>
</file>