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zeth\Documents\Jizeth_Gonzalez\CANAL CAPITAL\SEGUIMIENTOS\PAAC Y MRC_1CUAT\"/>
    </mc:Choice>
  </mc:AlternateContent>
  <bookViews>
    <workbookView xWindow="0" yWindow="0" windowWidth="23040" windowHeight="9192" tabRatio="751" firstSheet="2" activeTab="2"/>
  </bookViews>
  <sheets>
    <sheet name="Mapa" sheetId="4" state="hidden" r:id="rId1"/>
    <sheet name="Listas" sheetId="3" state="hidden" r:id="rId2"/>
    <sheet name="Matriz" sheetId="1" r:id="rId3"/>
    <sheet name="Anexo 1 - Impacto (RC)" sheetId="7" state="hidden" r:id="rId4"/>
    <sheet name="Anexo 2 - Controles (Corrup)." sheetId="6" r:id="rId5"/>
    <sheet name="Hoja1" sheetId="8" state="hidden" r:id="rId6"/>
  </sheets>
  <externalReferences>
    <externalReference r:id="rId7"/>
  </externalReferences>
  <definedNames>
    <definedName name="_xlnm._FilterDatabase" localSheetId="2" hidden="1">Matriz!$A$8:$AX$36</definedName>
    <definedName name="A">[1]Listas!$I$6:$I$7</definedName>
    <definedName name="B">[1]Listas!#REF!</definedName>
    <definedName name="Ejecución">Listas!$P$3:$P$6</definedName>
    <definedName name="evaluación">'Anexo 2 - Controles (Corrup).'!$E$19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62913"/>
</workbook>
</file>

<file path=xl/calcChain.xml><?xml version="1.0" encoding="utf-8"?>
<calcChain xmlns="http://schemas.openxmlformats.org/spreadsheetml/2006/main">
  <c r="AU10" i="1" l="1"/>
  <c r="AV10" i="1" s="1"/>
  <c r="AU11" i="1"/>
  <c r="AV11" i="1" s="1"/>
  <c r="AU12" i="1"/>
  <c r="AV12" i="1" s="1"/>
  <c r="AU13" i="1"/>
  <c r="AV13" i="1" s="1"/>
  <c r="AU14" i="1"/>
  <c r="AV14" i="1" s="1"/>
  <c r="AU15" i="1"/>
  <c r="AV15" i="1" s="1"/>
  <c r="AU16" i="1"/>
  <c r="AV16" i="1" s="1"/>
  <c r="AU17" i="1"/>
  <c r="AV17" i="1" s="1"/>
  <c r="AU18" i="1"/>
  <c r="AV18" i="1" s="1"/>
  <c r="AU19" i="1"/>
  <c r="AV19" i="1" s="1"/>
  <c r="AU20" i="1"/>
  <c r="AV20" i="1" s="1"/>
  <c r="AU21" i="1"/>
  <c r="AV21" i="1" s="1"/>
  <c r="AU22" i="1"/>
  <c r="AV22" i="1" s="1"/>
  <c r="AU23" i="1"/>
  <c r="AV23" i="1" s="1"/>
  <c r="AU24" i="1"/>
  <c r="AV24" i="1" s="1"/>
  <c r="AU25" i="1"/>
  <c r="AV25" i="1" s="1"/>
  <c r="AU26" i="1"/>
  <c r="AV26" i="1" s="1"/>
  <c r="AU27" i="1"/>
  <c r="AV27" i="1" s="1"/>
  <c r="AU28" i="1"/>
  <c r="AV28" i="1" s="1"/>
  <c r="AU29" i="1"/>
  <c r="AV29" i="1" s="1"/>
  <c r="AU30" i="1"/>
  <c r="AV30" i="1" s="1"/>
  <c r="AU31" i="1"/>
  <c r="AV31" i="1" s="1"/>
  <c r="AU32" i="1"/>
  <c r="AV32" i="1" s="1"/>
  <c r="AU33" i="1"/>
  <c r="AV33" i="1" s="1"/>
  <c r="AU34" i="1"/>
  <c r="AV34" i="1" s="1"/>
  <c r="AU35" i="1"/>
  <c r="AV35" i="1" s="1"/>
  <c r="AU36" i="1"/>
  <c r="AV36" i="1" s="1"/>
  <c r="AU9" i="1"/>
  <c r="AV9" i="1" s="1"/>
  <c r="R4" i="7" l="1"/>
  <c r="R5" i="7" s="1"/>
  <c r="Q4" i="7"/>
  <c r="Q5" i="7" s="1"/>
  <c r="AA264" i="6"/>
  <c r="S264" i="6"/>
  <c r="K264" i="6"/>
  <c r="E264" i="6"/>
  <c r="B261" i="6"/>
  <c r="A261" i="6"/>
  <c r="AQ246" i="6"/>
  <c r="AI246" i="6"/>
  <c r="AA246" i="6"/>
  <c r="S246" i="6"/>
  <c r="K246" i="6"/>
  <c r="E246" i="6"/>
  <c r="B243" i="6"/>
  <c r="A243" i="6"/>
  <c r="AA275" i="6"/>
  <c r="AA276" i="6" s="1"/>
  <c r="R36" i="1" s="1"/>
  <c r="V36" i="1" s="1"/>
  <c r="T273" i="6"/>
  <c r="L273" i="6"/>
  <c r="F273" i="6"/>
  <c r="T272" i="6"/>
  <c r="L272" i="6"/>
  <c r="F272" i="6"/>
  <c r="T271" i="6"/>
  <c r="L271" i="6"/>
  <c r="F271" i="6"/>
  <c r="T270" i="6"/>
  <c r="L270" i="6"/>
  <c r="F270" i="6"/>
  <c r="T269" i="6"/>
  <c r="L269" i="6"/>
  <c r="F269" i="6"/>
  <c r="T268" i="6"/>
  <c r="L268" i="6"/>
  <c r="F268" i="6"/>
  <c r="T267" i="6"/>
  <c r="L267" i="6"/>
  <c r="F267" i="6"/>
  <c r="AR255" i="6"/>
  <c r="AJ255" i="6"/>
  <c r="AB255" i="6"/>
  <c r="T255" i="6"/>
  <c r="L255" i="6"/>
  <c r="F255" i="6"/>
  <c r="AR254" i="6"/>
  <c r="AJ254" i="6"/>
  <c r="AB254" i="6"/>
  <c r="T254" i="6"/>
  <c r="L254" i="6"/>
  <c r="F254" i="6"/>
  <c r="AR253" i="6"/>
  <c r="AJ253" i="6"/>
  <c r="AB253" i="6"/>
  <c r="T253" i="6"/>
  <c r="L253" i="6"/>
  <c r="F253" i="6"/>
  <c r="AR252" i="6"/>
  <c r="AJ252" i="6"/>
  <c r="AB252" i="6"/>
  <c r="T252" i="6"/>
  <c r="L252" i="6"/>
  <c r="F252" i="6"/>
  <c r="AR251" i="6"/>
  <c r="AJ251" i="6"/>
  <c r="AB251" i="6"/>
  <c r="T251" i="6"/>
  <c r="L251" i="6"/>
  <c r="F251" i="6"/>
  <c r="AR250" i="6"/>
  <c r="AJ250" i="6"/>
  <c r="AB250" i="6"/>
  <c r="T250" i="6"/>
  <c r="L250" i="6"/>
  <c r="F250" i="6"/>
  <c r="AR249" i="6"/>
  <c r="AJ249" i="6"/>
  <c r="AB249" i="6"/>
  <c r="T249" i="6"/>
  <c r="L249" i="6"/>
  <c r="F249" i="6"/>
  <c r="N33" i="1"/>
  <c r="L33" i="1"/>
  <c r="N27" i="1"/>
  <c r="L27" i="1"/>
  <c r="E275" i="6" l="1"/>
  <c r="E276" i="6" s="1"/>
  <c r="R33" i="1" s="1"/>
  <c r="V33" i="1" s="1"/>
  <c r="O33" i="1"/>
  <c r="P33" i="1" s="1"/>
  <c r="E257" i="6"/>
  <c r="E258" i="6" s="1"/>
  <c r="R27" i="1" s="1"/>
  <c r="T27" i="1" s="1"/>
  <c r="U27" i="1" s="1"/>
  <c r="K257" i="6"/>
  <c r="K258" i="6" s="1"/>
  <c r="R28" i="1" s="1"/>
  <c r="V28" i="1" s="1"/>
  <c r="K275" i="6"/>
  <c r="K276" i="6" s="1"/>
  <c r="R34" i="1" s="1"/>
  <c r="V34" i="1" s="1"/>
  <c r="S257" i="6"/>
  <c r="S258" i="6" s="1"/>
  <c r="R29" i="1" s="1"/>
  <c r="V29" i="1" s="1"/>
  <c r="S275" i="6"/>
  <c r="S276" i="6" s="1"/>
  <c r="R35" i="1" s="1"/>
  <c r="V35" i="1" s="1"/>
  <c r="AA257" i="6"/>
  <c r="AA258" i="6" s="1"/>
  <c r="R30" i="1" s="1"/>
  <c r="T30" i="1" s="1"/>
  <c r="U30" i="1" s="1"/>
  <c r="AQ257" i="6"/>
  <c r="AQ258" i="6" s="1"/>
  <c r="R32" i="1" s="1"/>
  <c r="V32" i="1" s="1"/>
  <c r="AI257" i="6"/>
  <c r="AI258" i="6" s="1"/>
  <c r="R31" i="1" s="1"/>
  <c r="V31" i="1" s="1"/>
  <c r="O27" i="1"/>
  <c r="P27" i="1" s="1"/>
  <c r="T36" i="1"/>
  <c r="U36" i="1" s="1"/>
  <c r="T29" i="1" l="1"/>
  <c r="U29" i="1" s="1"/>
  <c r="T28" i="1"/>
  <c r="U28" i="1" s="1"/>
  <c r="T31" i="1"/>
  <c r="U31" i="1" s="1"/>
  <c r="T35" i="1"/>
  <c r="U35" i="1" s="1"/>
  <c r="V27" i="1"/>
  <c r="V30" i="1"/>
  <c r="T34" i="1"/>
  <c r="U34" i="1" s="1"/>
  <c r="T32" i="1"/>
  <c r="U32" i="1" s="1"/>
  <c r="T33" i="1"/>
  <c r="U33" i="1" s="1"/>
  <c r="X27" i="1" l="1"/>
  <c r="Y27" i="1" s="1"/>
  <c r="AA27" i="1" s="1"/>
  <c r="AD27" i="1" s="1"/>
  <c r="X33" i="1"/>
  <c r="Y33" i="1" s="1"/>
  <c r="AA33" i="1" s="1"/>
  <c r="AD33" i="1" s="1"/>
  <c r="AE33" i="1" l="1"/>
  <c r="AE27" i="1"/>
  <c r="AC27" i="1"/>
  <c r="AF27" i="1" s="1"/>
  <c r="AG27" i="1" s="1"/>
  <c r="AC33" i="1"/>
  <c r="AF33" i="1" s="1"/>
  <c r="AG33" i="1" s="1"/>
  <c r="AH27" i="1" l="1"/>
  <c r="AI27" i="1" s="1"/>
  <c r="AJ27" i="1" s="1"/>
  <c r="AH33" i="1"/>
  <c r="AI33" i="1" s="1"/>
  <c r="AJ33" i="1" s="1"/>
  <c r="F33" i="6"/>
  <c r="F32" i="6"/>
  <c r="F31" i="6"/>
  <c r="F30" i="6"/>
  <c r="F29" i="6"/>
  <c r="F28" i="6"/>
  <c r="F27" i="6"/>
  <c r="E24" i="6"/>
  <c r="B21" i="6"/>
  <c r="A21" i="6"/>
  <c r="D4" i="7"/>
  <c r="D5" i="7" s="1"/>
  <c r="L10" i="1"/>
  <c r="N10" i="1"/>
  <c r="O10" i="1" l="1"/>
  <c r="P10" i="1" s="1"/>
  <c r="E35" i="6"/>
  <c r="E36" i="6" s="1"/>
  <c r="R10" i="1" s="1"/>
  <c r="C4" i="7" l="1"/>
  <c r="E4" i="7"/>
  <c r="F4" i="7"/>
  <c r="G4" i="7"/>
  <c r="H4" i="7"/>
  <c r="I4" i="7"/>
  <c r="J4" i="7"/>
  <c r="K4" i="7"/>
  <c r="L4" i="7"/>
  <c r="M4" i="7"/>
  <c r="N4" i="7"/>
  <c r="O4" i="7"/>
  <c r="P4" i="7"/>
  <c r="E211" i="6" l="1"/>
  <c r="E194" i="6"/>
  <c r="B208" i="6"/>
  <c r="A208" i="6"/>
  <c r="B191" i="6"/>
  <c r="A191" i="6"/>
  <c r="F220" i="6"/>
  <c r="F219" i="6"/>
  <c r="F218" i="6"/>
  <c r="F217" i="6"/>
  <c r="F216" i="6"/>
  <c r="F215" i="6"/>
  <c r="F214" i="6"/>
  <c r="F203" i="6"/>
  <c r="F202" i="6"/>
  <c r="F201" i="6"/>
  <c r="F200" i="6"/>
  <c r="F199" i="6"/>
  <c r="F198" i="6"/>
  <c r="F197" i="6"/>
  <c r="E222" i="6" l="1"/>
  <c r="E223" i="6" s="1"/>
  <c r="R25" i="1" s="1"/>
  <c r="E205" i="6"/>
  <c r="E206" i="6" s="1"/>
  <c r="R24" i="1" s="1"/>
  <c r="A157" i="6" l="1"/>
  <c r="B157" i="6"/>
  <c r="K160" i="6"/>
  <c r="E160" i="6"/>
  <c r="L169" i="6"/>
  <c r="F169" i="6"/>
  <c r="L168" i="6"/>
  <c r="F168" i="6"/>
  <c r="L167" i="6"/>
  <c r="F167" i="6"/>
  <c r="L166" i="6"/>
  <c r="F166" i="6"/>
  <c r="L165" i="6"/>
  <c r="F165" i="6"/>
  <c r="L164" i="6"/>
  <c r="F164" i="6"/>
  <c r="L163" i="6"/>
  <c r="F163" i="6"/>
  <c r="E171" i="6" l="1"/>
  <c r="E172" i="6" s="1"/>
  <c r="R21" i="1" s="1"/>
  <c r="K171" i="6"/>
  <c r="K172" i="6" s="1"/>
  <c r="R22" i="1" s="1"/>
  <c r="W18" i="1"/>
  <c r="W17" i="1"/>
  <c r="W16" i="1"/>
  <c r="S126" i="6"/>
  <c r="K126" i="6"/>
  <c r="E126" i="6"/>
  <c r="B123" i="6"/>
  <c r="A123" i="6"/>
  <c r="T135" i="6"/>
  <c r="T134" i="6"/>
  <c r="T133" i="6"/>
  <c r="T132" i="6"/>
  <c r="T131" i="6"/>
  <c r="T130" i="6"/>
  <c r="T129" i="6"/>
  <c r="L135" i="6"/>
  <c r="F135" i="6"/>
  <c r="L134" i="6"/>
  <c r="F134" i="6"/>
  <c r="L133" i="6"/>
  <c r="F133" i="6"/>
  <c r="L132" i="6"/>
  <c r="F132" i="6"/>
  <c r="L131" i="6"/>
  <c r="F131" i="6"/>
  <c r="L130" i="6"/>
  <c r="F130" i="6"/>
  <c r="L129" i="6"/>
  <c r="F129" i="6"/>
  <c r="E137" i="6" l="1"/>
  <c r="E138" i="6" s="1"/>
  <c r="R16" i="1" s="1"/>
  <c r="K137" i="6"/>
  <c r="K138" i="6" s="1"/>
  <c r="R17" i="1" s="1"/>
  <c r="S137" i="6"/>
  <c r="S138" i="6" s="1"/>
  <c r="R18" i="1" s="1"/>
  <c r="E177" i="6"/>
  <c r="B174" i="6"/>
  <c r="A174" i="6"/>
  <c r="F186" i="6"/>
  <c r="F185" i="6"/>
  <c r="F184" i="6"/>
  <c r="F183" i="6"/>
  <c r="F182" i="6"/>
  <c r="F181" i="6"/>
  <c r="F180" i="6"/>
  <c r="E188" i="6" l="1"/>
  <c r="E189" i="6" s="1"/>
  <c r="R23" i="1" s="1"/>
  <c r="T23" i="1" s="1"/>
  <c r="U23" i="1" s="1"/>
  <c r="E92" i="6" l="1"/>
  <c r="B89" i="6"/>
  <c r="A89" i="6"/>
  <c r="F101" i="6"/>
  <c r="F100" i="6"/>
  <c r="F99" i="6"/>
  <c r="F98" i="6"/>
  <c r="F97" i="6"/>
  <c r="F96" i="6"/>
  <c r="F95" i="6"/>
  <c r="E103" i="6" l="1"/>
  <c r="E104" i="6" s="1"/>
  <c r="R14" i="1" s="1"/>
  <c r="E75" i="6" l="1"/>
  <c r="B72" i="6"/>
  <c r="A72" i="6"/>
  <c r="F84" i="6"/>
  <c r="F83" i="6"/>
  <c r="F82" i="6"/>
  <c r="F81" i="6"/>
  <c r="F80" i="6"/>
  <c r="F79" i="6"/>
  <c r="F78" i="6"/>
  <c r="E86" i="6" l="1"/>
  <c r="E87" i="6" s="1"/>
  <c r="R13" i="1" s="1"/>
  <c r="E41" i="6" l="1"/>
  <c r="B38" i="6"/>
  <c r="A38" i="6"/>
  <c r="F50" i="6"/>
  <c r="F49" i="6"/>
  <c r="F48" i="6"/>
  <c r="F47" i="6"/>
  <c r="F46" i="6"/>
  <c r="F45" i="6"/>
  <c r="F44" i="6"/>
  <c r="E52" i="6" l="1"/>
  <c r="E53" i="6" s="1"/>
  <c r="R11" i="1" l="1"/>
  <c r="T11" i="1" s="1"/>
  <c r="U11" i="1" s="1"/>
  <c r="X11" i="1" s="1"/>
  <c r="E58" i="6"/>
  <c r="B55" i="6"/>
  <c r="A55" i="6"/>
  <c r="F67" i="6"/>
  <c r="F66" i="6"/>
  <c r="F65" i="6"/>
  <c r="F64" i="6"/>
  <c r="F63" i="6"/>
  <c r="F62" i="6"/>
  <c r="F61" i="6"/>
  <c r="N12" i="1"/>
  <c r="L12" i="1"/>
  <c r="L14" i="1"/>
  <c r="N14" i="1"/>
  <c r="T14" i="1"/>
  <c r="U14" i="1" s="1"/>
  <c r="X14" i="1" s="1"/>
  <c r="Y14" i="1" s="1"/>
  <c r="AA14" i="1" s="1"/>
  <c r="V14" i="1"/>
  <c r="AD14" i="1" l="1"/>
  <c r="AC14" i="1"/>
  <c r="AF14" i="1" s="1"/>
  <c r="AG14" i="1" s="1"/>
  <c r="O12" i="1"/>
  <c r="P12" i="1" s="1"/>
  <c r="E69" i="6"/>
  <c r="E70" i="6" s="1"/>
  <c r="O14" i="1"/>
  <c r="P14" i="1" s="1"/>
  <c r="AE14" i="1" l="1"/>
  <c r="AH14" i="1"/>
  <c r="AI14" i="1" s="1"/>
  <c r="AJ14" i="1" s="1"/>
  <c r="R12" i="1"/>
  <c r="V12" i="1" s="1"/>
  <c r="T12" i="1" l="1"/>
  <c r="U12" i="1" s="1"/>
  <c r="X12" i="1" s="1"/>
  <c r="Y12" i="1" l="1"/>
  <c r="AC12" i="1" s="1"/>
  <c r="AF12" i="1" s="1"/>
  <c r="AG12" i="1" s="1"/>
  <c r="K143" i="6"/>
  <c r="E143" i="6"/>
  <c r="B140" i="6"/>
  <c r="A140" i="6"/>
  <c r="L152" i="6"/>
  <c r="F152" i="6"/>
  <c r="L151" i="6"/>
  <c r="F151" i="6"/>
  <c r="L150" i="6"/>
  <c r="F150" i="6"/>
  <c r="L149" i="6"/>
  <c r="F149" i="6"/>
  <c r="L148" i="6"/>
  <c r="F148" i="6"/>
  <c r="L147" i="6"/>
  <c r="F147" i="6"/>
  <c r="L146" i="6"/>
  <c r="F146" i="6"/>
  <c r="N19" i="1"/>
  <c r="L19" i="1"/>
  <c r="AA12" i="1" l="1"/>
  <c r="AD12" i="1" s="1"/>
  <c r="E154" i="6"/>
  <c r="E155" i="6" s="1"/>
  <c r="R19" i="1" s="1"/>
  <c r="T19" i="1" s="1"/>
  <c r="U19" i="1" s="1"/>
  <c r="O19" i="1"/>
  <c r="P19" i="1" s="1"/>
  <c r="K154" i="6"/>
  <c r="K155" i="6" s="1"/>
  <c r="R20" i="1" s="1"/>
  <c r="V20" i="1" s="1"/>
  <c r="AE12" i="1" l="1"/>
  <c r="AH12" i="1"/>
  <c r="AI12" i="1" s="1"/>
  <c r="AJ12" i="1" s="1"/>
  <c r="V19" i="1"/>
  <c r="T20" i="1"/>
  <c r="U20" i="1" s="1"/>
  <c r="X19" i="1" s="1"/>
  <c r="Y19" i="1" s="1"/>
  <c r="AC19" i="1" l="1"/>
  <c r="AF19" i="1" s="1"/>
  <c r="AG19" i="1" s="1"/>
  <c r="AA19" i="1"/>
  <c r="AD19" i="1" s="1"/>
  <c r="AH19" i="1" l="1"/>
  <c r="AI19" i="1" s="1"/>
  <c r="AJ19" i="1" s="1"/>
  <c r="AE19" i="1"/>
  <c r="E109" i="6" l="1"/>
  <c r="B106" i="6"/>
  <c r="A106" i="6"/>
  <c r="F118" i="6"/>
  <c r="F117" i="6"/>
  <c r="F116" i="6"/>
  <c r="F115" i="6"/>
  <c r="F114" i="6"/>
  <c r="F113" i="6"/>
  <c r="F112" i="6"/>
  <c r="E120" i="6" l="1"/>
  <c r="E121" i="6" s="1"/>
  <c r="R15" i="1" s="1"/>
  <c r="E228" i="6"/>
  <c r="B225" i="6"/>
  <c r="A225" i="6"/>
  <c r="F237" i="6"/>
  <c r="F236" i="6"/>
  <c r="F235" i="6"/>
  <c r="F234" i="6"/>
  <c r="F233" i="6"/>
  <c r="F232" i="6"/>
  <c r="F231" i="6"/>
  <c r="L26" i="1"/>
  <c r="N26" i="1"/>
  <c r="O26" i="1" l="1"/>
  <c r="P26" i="1" s="1"/>
  <c r="E239" i="6"/>
  <c r="E240" i="6" s="1"/>
  <c r="R26" i="1" s="1"/>
  <c r="V26" i="1" l="1"/>
  <c r="T26" i="1"/>
  <c r="U26" i="1" s="1"/>
  <c r="X26" i="1" s="1"/>
  <c r="Y26" i="1" s="1"/>
  <c r="AA26" i="1" s="1"/>
  <c r="AD26" i="1" s="1"/>
  <c r="A4" i="6"/>
  <c r="AE26" i="1" l="1"/>
  <c r="AC26" i="1"/>
  <c r="AF26" i="1" s="1"/>
  <c r="AG26" i="1" s="1"/>
  <c r="E7" i="6"/>
  <c r="B4" i="6"/>
  <c r="AH26" i="1" l="1"/>
  <c r="AI26" i="1" s="1"/>
  <c r="AJ26" i="1" s="1"/>
  <c r="E5" i="7"/>
  <c r="F5" i="7"/>
  <c r="G5" i="7"/>
  <c r="H5" i="7"/>
  <c r="I5" i="7"/>
  <c r="J5" i="7"/>
  <c r="K5" i="7"/>
  <c r="L5" i="7"/>
  <c r="M5" i="7"/>
  <c r="N5" i="7"/>
  <c r="O5" i="7"/>
  <c r="P5" i="7"/>
  <c r="L11" i="1" l="1"/>
  <c r="N11" i="1"/>
  <c r="L13" i="1"/>
  <c r="N13" i="1"/>
  <c r="L15" i="1"/>
  <c r="N15" i="1"/>
  <c r="L16" i="1"/>
  <c r="N16" i="1"/>
  <c r="L21" i="1"/>
  <c r="N21" i="1"/>
  <c r="L23" i="1"/>
  <c r="N23" i="1"/>
  <c r="L24" i="1"/>
  <c r="N24" i="1"/>
  <c r="L25" i="1"/>
  <c r="N25" i="1"/>
  <c r="O13" i="1" l="1"/>
  <c r="P13" i="1" s="1"/>
  <c r="O25" i="1"/>
  <c r="P25" i="1" s="1"/>
  <c r="O15" i="1"/>
  <c r="P15" i="1" s="1"/>
  <c r="O24" i="1"/>
  <c r="P24" i="1" s="1"/>
  <c r="O23" i="1"/>
  <c r="P23" i="1" s="1"/>
  <c r="O21" i="1"/>
  <c r="P21" i="1" s="1"/>
  <c r="O16" i="1"/>
  <c r="P16" i="1" s="1"/>
  <c r="O11" i="1"/>
  <c r="P11" i="1" s="1"/>
  <c r="C5" i="7" l="1"/>
  <c r="F16" i="6"/>
  <c r="F15" i="6"/>
  <c r="F14" i="6"/>
  <c r="F13" i="6"/>
  <c r="F12" i="6"/>
  <c r="F11" i="6"/>
  <c r="F10" i="6"/>
  <c r="E18" i="6" l="1"/>
  <c r="N9" i="1"/>
  <c r="L9" i="1"/>
  <c r="E19" i="6" l="1"/>
  <c r="O9" i="1"/>
  <c r="P9" i="1" s="1"/>
  <c r="R9" i="1" l="1"/>
  <c r="T9" i="1" s="1"/>
  <c r="U9" i="1" s="1"/>
  <c r="X9" i="1" s="1"/>
  <c r="Y9" i="1" s="1"/>
  <c r="AC9" i="1" s="1"/>
  <c r="AF9" i="1" s="1"/>
  <c r="AG9" i="1" s="1"/>
  <c r="T10" i="1" l="1"/>
  <c r="U10" i="1" s="1"/>
  <c r="X10" i="1" s="1"/>
  <c r="Y10" i="1" s="1"/>
  <c r="V10" i="1"/>
  <c r="V9" i="1"/>
  <c r="T15" i="1"/>
  <c r="U15" i="1" s="1"/>
  <c r="X15" i="1" s="1"/>
  <c r="Y15" i="1" s="1"/>
  <c r="V15" i="1"/>
  <c r="V25" i="1"/>
  <c r="T25" i="1"/>
  <c r="U25" i="1" s="1"/>
  <c r="X25" i="1" s="1"/>
  <c r="Y25" i="1" s="1"/>
  <c r="Y11" i="1"/>
  <c r="V11" i="1"/>
  <c r="V21" i="1"/>
  <c r="T21" i="1"/>
  <c r="U21" i="1" s="1"/>
  <c r="V16" i="1"/>
  <c r="T16" i="1"/>
  <c r="U16" i="1" s="1"/>
  <c r="T22" i="1"/>
  <c r="U22" i="1" s="1"/>
  <c r="V22" i="1"/>
  <c r="T17" i="1"/>
  <c r="U17" i="1" s="1"/>
  <c r="V17" i="1"/>
  <c r="V23" i="1"/>
  <c r="X23" i="1"/>
  <c r="Y23" i="1" s="1"/>
  <c r="T18" i="1"/>
  <c r="U18" i="1" s="1"/>
  <c r="V18" i="1"/>
  <c r="V13" i="1"/>
  <c r="T13" i="1"/>
  <c r="U13" i="1" s="1"/>
  <c r="X13" i="1" s="1"/>
  <c r="Y13" i="1" s="1"/>
  <c r="T24" i="1"/>
  <c r="U24" i="1" s="1"/>
  <c r="X24" i="1" s="1"/>
  <c r="Y24" i="1" s="1"/>
  <c r="V24" i="1"/>
  <c r="AA9" i="1"/>
  <c r="X21" i="1" l="1"/>
  <c r="Y21" i="1" s="1"/>
  <c r="X16" i="1"/>
  <c r="Y16" i="1" s="1"/>
  <c r="AC10" i="1"/>
  <c r="AF10" i="1" s="1"/>
  <c r="AG10" i="1" s="1"/>
  <c r="AA10" i="1"/>
  <c r="AD10" i="1" s="1"/>
  <c r="AA24" i="1"/>
  <c r="AD24" i="1" s="1"/>
  <c r="AC24" i="1"/>
  <c r="AF24" i="1" s="1"/>
  <c r="AG24" i="1" s="1"/>
  <c r="AA25" i="1"/>
  <c r="AD25" i="1" s="1"/>
  <c r="AC25" i="1"/>
  <c r="AF25" i="1" s="1"/>
  <c r="AG25" i="1" s="1"/>
  <c r="AA23" i="1"/>
  <c r="AD23" i="1" s="1"/>
  <c r="AC23" i="1"/>
  <c r="AF23" i="1" s="1"/>
  <c r="AG23" i="1" s="1"/>
  <c r="AA13" i="1"/>
  <c r="AD13" i="1" s="1"/>
  <c r="AC13" i="1"/>
  <c r="AF13" i="1" s="1"/>
  <c r="AG13" i="1" s="1"/>
  <c r="AA11" i="1"/>
  <c r="AD11" i="1" s="1"/>
  <c r="AC11" i="1"/>
  <c r="AF11" i="1" s="1"/>
  <c r="AG11" i="1" s="1"/>
  <c r="AA15" i="1"/>
  <c r="AD15" i="1" s="1"/>
  <c r="AC15" i="1"/>
  <c r="AF15" i="1" s="1"/>
  <c r="AG15" i="1" s="1"/>
  <c r="AD9" i="1"/>
  <c r="AH25" i="1" l="1"/>
  <c r="AI25" i="1" s="1"/>
  <c r="AJ25" i="1" s="1"/>
  <c r="AH15" i="1"/>
  <c r="AI15" i="1" s="1"/>
  <c r="AJ15" i="1" s="1"/>
  <c r="AH13" i="1"/>
  <c r="AI13" i="1" s="1"/>
  <c r="AJ13" i="1" s="1"/>
  <c r="AH11" i="1"/>
  <c r="AI11" i="1" s="1"/>
  <c r="AJ11" i="1" s="1"/>
  <c r="AH24" i="1"/>
  <c r="AI24" i="1" s="1"/>
  <c r="AJ24" i="1" s="1"/>
  <c r="AH10" i="1"/>
  <c r="AI10" i="1" s="1"/>
  <c r="AJ10" i="1" s="1"/>
  <c r="AE9" i="1"/>
  <c r="AH9" i="1"/>
  <c r="AI9" i="1" s="1"/>
  <c r="AJ9" i="1" s="1"/>
  <c r="AH23" i="1"/>
  <c r="AI23" i="1" s="1"/>
  <c r="AJ23" i="1" s="1"/>
  <c r="AE10" i="1"/>
  <c r="AE25" i="1"/>
  <c r="AE24" i="1"/>
  <c r="AA21" i="1"/>
  <c r="AD21" i="1" s="1"/>
  <c r="AC21" i="1"/>
  <c r="AF21" i="1" s="1"/>
  <c r="AG21" i="1" s="1"/>
  <c r="AC16" i="1"/>
  <c r="AF16" i="1" s="1"/>
  <c r="AG16" i="1" s="1"/>
  <c r="AA16" i="1"/>
  <c r="AD16" i="1" s="1"/>
  <c r="AE23" i="1"/>
  <c r="AE13" i="1"/>
  <c r="AE11" i="1"/>
  <c r="AE15" i="1"/>
  <c r="AH16" i="1" l="1"/>
  <c r="AI16" i="1" s="1"/>
  <c r="AJ16" i="1" s="1"/>
  <c r="AH21" i="1"/>
  <c r="AI21" i="1" s="1"/>
  <c r="AJ21" i="1" s="1"/>
  <c r="AE21" i="1"/>
  <c r="AE16" i="1"/>
</calcChain>
</file>

<file path=xl/comments1.xml><?xml version="1.0" encoding="utf-8"?>
<comments xmlns="http://schemas.openxmlformats.org/spreadsheetml/2006/main">
  <authors>
    <author>FERNANDO AVELLA</author>
  </authors>
  <commentList>
    <comment ref="AW14" authorId="0" shapeId="0">
      <text>
        <r>
          <rPr>
            <b/>
            <sz val="9"/>
            <color indexed="81"/>
            <rFont val="Tahoma"/>
            <family val="2"/>
          </rPr>
          <t>FERNANDO AVELLA:</t>
        </r>
        <r>
          <rPr>
            <sz val="9"/>
            <color indexed="81"/>
            <rFont val="Tahoma"/>
            <family val="2"/>
          </rPr>
          <t xml:space="preserve">
Solicitamos el acceso a la carpeta?
Res: No señor. Dejando el recordatorio de acceso a la informacion es suficiente. </t>
        </r>
      </text>
    </comment>
    <comment ref="AW15" authorId="0" shapeId="0">
      <text>
        <r>
          <rPr>
            <b/>
            <sz val="9"/>
            <color indexed="81"/>
            <rFont val="Tahoma"/>
            <family val="2"/>
          </rPr>
          <t>FERNANDO AVELLA:</t>
        </r>
        <r>
          <rPr>
            <sz val="9"/>
            <color indexed="81"/>
            <rFont val="Tahoma"/>
            <family val="2"/>
          </rPr>
          <t xml:space="preserve">
Revisar por que le reunoón no se llevó a cabo con planeación. Análizar que en el segundo punto si se realiza un análisis de procedimientos, pero no se referencia el proceso de selección
</t>
        </r>
        <r>
          <rPr>
            <b/>
            <sz val="9"/>
            <color indexed="81"/>
            <rFont val="Tahoma"/>
            <family val="2"/>
          </rPr>
          <t xml:space="preserve">RESPUESTA: </t>
        </r>
        <r>
          <rPr>
            <sz val="9"/>
            <color indexed="81"/>
            <rFont val="Tahoma"/>
            <family val="2"/>
          </rPr>
          <t xml:space="preserve">El error de revisión fue mío, en la verificación había leído un acta diferente, que era soporte de otro punto. Por lo anterior, tener en cuenta este análisis. Perdón!
</t>
        </r>
      </text>
    </comment>
    <comment ref="AW16" authorId="0" shapeId="0">
      <text>
        <r>
          <rPr>
            <b/>
            <sz val="9"/>
            <color indexed="81"/>
            <rFont val="Tahoma"/>
            <family val="2"/>
          </rPr>
          <t>FERNANDO AVELLA:</t>
        </r>
        <r>
          <rPr>
            <sz val="9"/>
            <color indexed="81"/>
            <rFont val="Tahoma"/>
            <family val="2"/>
          </rPr>
          <t xml:space="preserve">
Análizar por que en acta si veo el análisis del procedimiento relacionado. 
</t>
        </r>
        <r>
          <rPr>
            <b/>
            <sz val="9"/>
            <color indexed="81"/>
            <rFont val="Tahoma"/>
            <family val="2"/>
          </rPr>
          <t xml:space="preserve">
RESPUESTA: </t>
        </r>
        <r>
          <rPr>
            <sz val="9"/>
            <color indexed="81"/>
            <rFont val="Tahoma"/>
            <family val="2"/>
          </rPr>
          <t>Confirmo mi problema de ceguera. Tienes toda la razón.</t>
        </r>
      </text>
    </comment>
  </commentList>
</comments>
</file>

<file path=xl/sharedStrings.xml><?xml version="1.0" encoding="utf-8"?>
<sst xmlns="http://schemas.openxmlformats.org/spreadsheetml/2006/main" count="1975" uniqueCount="649">
  <si>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</si>
  <si>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</si>
  <si>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</si>
  <si>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</si>
  <si>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</si>
  <si>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</si>
  <si>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</si>
  <si>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</si>
  <si>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</si>
  <si>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</si>
  <si>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</si>
  <si>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</si>
  <si>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</si>
  <si>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</si>
  <si>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</si>
  <si>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</si>
  <si>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</si>
  <si>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</si>
  <si>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</si>
  <si>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</si>
  <si>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</si>
  <si>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</si>
  <si>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</si>
  <si>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</si>
  <si>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</si>
  <si>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</si>
  <si>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</si>
  <si>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</si>
  <si>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</si>
  <si>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</si>
  <si>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</si>
  <si>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</si>
  <si>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</si>
  <si>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</si>
  <si>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</si>
  <si>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</si>
  <si>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</si>
  <si>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</si>
  <si>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</si>
  <si>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</si>
  <si>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</si>
  <si>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</si>
  <si>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</si>
  <si>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</si>
  <si>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</si>
  <si>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</si>
  <si>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</si>
  <si>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</si>
  <si>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</si>
  <si>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</si>
  <si>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</si>
  <si>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</si>
  <si>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</si>
  <si>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</si>
  <si>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</si>
  <si>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</si>
  <si>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</si>
  <si>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</si>
  <si>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</si>
  <si>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</si>
  <si>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</si>
  <si>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</si>
  <si>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</si>
  <si>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</si>
  <si>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</si>
  <si>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</si>
  <si>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</si>
  <si>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</si>
  <si>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</si>
  <si>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</si>
  <si>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</si>
  <si>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</si>
  <si>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</si>
  <si>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</si>
  <si>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</si>
  <si>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</si>
  <si>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</si>
  <si>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</si>
  <si>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</si>
  <si>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</si>
  <si>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</si>
  <si>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</si>
  <si>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</si>
  <si>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t>Descripción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</si>
  <si>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</si>
  <si>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</si>
  <si>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</si>
  <si>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</si>
  <si>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</si>
  <si>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</si>
  <si>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</si>
  <si>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</si>
  <si>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</si>
  <si>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</si>
  <si>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</si>
  <si>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</si>
  <si>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</si>
  <si>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</si>
  <si>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</si>
  <si>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</si>
  <si>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</si>
  <si>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</si>
  <si>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</si>
  <si>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</si>
  <si>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</si>
  <si>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</si>
  <si>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</si>
  <si>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</si>
  <si>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</si>
  <si>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</si>
  <si>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</si>
  <si>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</si>
  <si>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</si>
  <si>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</si>
  <si>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</si>
  <si>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</si>
  <si>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</si>
  <si>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</si>
  <si>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</si>
  <si>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</si>
  <si>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</si>
  <si>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</si>
  <si>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</si>
  <si>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</si>
  <si>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</si>
  <si>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</si>
  <si>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</si>
  <si>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</si>
  <si>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</si>
  <si>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</si>
  <si>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</si>
  <si>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</si>
  <si>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</si>
  <si>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</si>
  <si>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</si>
  <si>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</si>
  <si>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</si>
  <si>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</si>
  <si>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</si>
  <si>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</si>
  <si>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</si>
  <si>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</si>
  <si>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</si>
  <si>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</si>
  <si>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</si>
  <si>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</si>
  <si>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</si>
  <si>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</si>
  <si>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</si>
  <si>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</si>
  <si>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</si>
  <si>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¿Requiere acciones para fortalecer el control?</t>
  </si>
  <si>
    <t>EVALUACIÓN DE DISEÑO DEL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</si>
  <si>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</si>
  <si>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</si>
  <si>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</si>
  <si>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</si>
  <si>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</si>
  <si>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</si>
  <si>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</si>
  <si>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</si>
  <si>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</si>
  <si>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</si>
  <si>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</si>
  <si>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</si>
  <si>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</si>
  <si>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</si>
  <si>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</si>
  <si>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</si>
  <si>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</si>
  <si>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</si>
  <si>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</si>
  <si>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</si>
  <si>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</si>
  <si>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</si>
  <si>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t>ANEXO 1 - IMPACTO (RIESGO DE CORRUPCIÓN)</t>
  </si>
  <si>
    <t>Opciones de manejo</t>
  </si>
  <si>
    <t>Evaluación de diseño
(Anexo 2)</t>
  </si>
  <si>
    <t>Plazo de ejecución</t>
  </si>
  <si>
    <t>Plan de manejo de riesgos</t>
  </si>
  <si>
    <t>Clasificación</t>
  </si>
  <si>
    <t>Actividad de control</t>
  </si>
  <si>
    <t>Soporte</t>
  </si>
  <si>
    <t>Ambiental</t>
  </si>
  <si>
    <t>Indicador / producto</t>
  </si>
  <si>
    <t>MAPA DE RIESGOS</t>
  </si>
  <si>
    <t>Orientar estratégicamente al Canal a través de la formulación y seguimiento de políticas, planes, programas, proyectos, procesos y procedimientos, con el propósito de lograr el cumplimiento de la misión y de los objetivos estratégicos de la entidad.</t>
  </si>
  <si>
    <t>Generar contenidos audiovisuales que permitan construir ciudadanía a partir de la defensa y promoción de los Derechos Humanos y una Cultura de Paz.</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</si>
  <si>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</si>
  <si>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Ofrecer los productos y servicios de Canal Capital a clientes públicos y privados a través de diversas estrategias de mercadeo, con el fin de posicionar al canal y generar beneficios económicos y sociales.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</si>
  <si>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</si>
  <si>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</si>
  <si>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</si>
  <si>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</si>
  <si>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</si>
  <si>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EPLE-RC-001</t>
  </si>
  <si>
    <t>MPTV-RC-001</t>
  </si>
  <si>
    <t>MDCC-RC-001</t>
  </si>
  <si>
    <t>MECN-RC-001</t>
  </si>
  <si>
    <t>MCOM-RC-001</t>
  </si>
  <si>
    <t>AGTH-RC-001</t>
  </si>
  <si>
    <t>AGFF-RC-001</t>
  </si>
  <si>
    <t>AGFF-RC-002</t>
  </si>
  <si>
    <t>AAUT-RC-001</t>
  </si>
  <si>
    <t>CCSE-RC-001</t>
  </si>
  <si>
    <t>Favorecimiento de un tercero en el proceso de contratación de equipos y servicios relacionados del área</t>
  </si>
  <si>
    <t>Interés de vincular a una persona sin el cumplimiento de la totalidad de requisitos, por influencia externa o por presión de un tercero.</t>
  </si>
  <si>
    <t xml:space="preserve">Manipulación de la información para beneficio de un tercero </t>
  </si>
  <si>
    <t>Registrar operaciones contables no ciertas con el fin de beneficiar a un tercero.</t>
  </si>
  <si>
    <t>Facilitar copias de material audiovisual sin el debido procedimiento a cambio de beneficios económicos personales dados por parte de terceros</t>
  </si>
  <si>
    <t>1. Inadecuado manejo de los recursos del Canal por desvío intencional de recursos a título propio o a favor de terceros</t>
  </si>
  <si>
    <t>1. Presiones por parte de terceros o superiores
2. Ocultamiento de fallas en las operaciones contables.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</si>
  <si>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</si>
  <si>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1. Interés de obtener comisiones o beneficiar a terceros.
2. Falta de transparencia al interior del área.</t>
  </si>
  <si>
    <t>1. Falta de articulación y comunicación efectiva entre la oficina de Atención al Ciudadano y la Coordinación de Programación. 
2. Incumplimiento del procedimiento establecido para la entrega de copias de material audiovisual.</t>
  </si>
  <si>
    <t xml:space="preserve">1. Detrimento patrimonial
2. Investigaciones Disciplinarias, Penales y Fiscales.
3. Que no se adelanten acciones correctivas para eliminar las causas de las observaciones omitidas. 
4. Pérdida de credibilidad de la Oficina de Control Interno </t>
  </si>
  <si>
    <t>1. Investigaciones Penales y Fiscales.
2. Información errada para la toma de decisiones.
3. Daño de la imagen institucional.</t>
  </si>
  <si>
    <t>1. Medidas disciplinarias y penales.
2. Detrimento patrimonial.
3. Afectación de la imagen institucional.</t>
  </si>
  <si>
    <t>1. Pérdida o alteración de la información. 
2. Pérdida de credibilidad de la gestión documental de la entidad
3. Sanciones e investigaciones 
4. Procesos disciplinarios, fiscales y penales 
5. Pérdidas económicas para el Canal.</t>
  </si>
  <si>
    <t xml:space="preserve">No </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</si>
  <si>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</si>
  <si>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Ejecutar el procedimiento AGRI-SA-PD-010 TOMA FÍSICA DE INVENTARIOS 
Puntos de control: 3,6, 7 y 9</t>
  </si>
  <si>
    <t xml:space="preserve">Control al préstamo y consulta de los documentos físicos </t>
  </si>
  <si>
    <t>Ejecutar procedimiento: AGRI-SA-PD-008 SALIDA DE ELEMENTOS. 
Puntos de Control: 2,3,6,7 y 8</t>
  </si>
  <si>
    <t xml:space="preserve">Coordinadora Técnica </t>
  </si>
  <si>
    <t xml:space="preserve">Profesional Universitario de Talento humano </t>
  </si>
  <si>
    <t xml:space="preserve">Técnico de Servicios Administrativos  </t>
  </si>
  <si>
    <t>Profesional Universitario de Sistemas</t>
  </si>
  <si>
    <t>Coordinadora jurídica y contractual</t>
  </si>
  <si>
    <t>Auxiliar de Atención al Ciudadano</t>
  </si>
  <si>
    <t>Subdirectora Financiera.
Profesionales de la Subdirección Financiera.</t>
  </si>
  <si>
    <t>Profesional Universitario de Planeación.
Equipo de Planeación.</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</si>
  <si>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</si>
  <si>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</si>
  <si>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</si>
  <si>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</si>
  <si>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 xml:space="preserve">1. Procesos disciplinarios. 
2. Inhabilidades 
3. Investigaciones por los entes de control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</si>
  <si>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</si>
  <si>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</si>
  <si>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</si>
  <si>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</si>
  <si>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información de la evaluación reposa en la historia laboral del servidor. </t>
  </si>
  <si>
    <t xml:space="preserve">La verificación a partir del formato definido en el procedimiento garantiza que se identifique el cumplimiento de los requisitos mínimos exigidos para el desempeño del cargo. </t>
  </si>
  <si>
    <t xml:space="preserve">Se hacen revisiones sobre la información remitida, de acuerdo con las metas programadas en el sistema, la información remitida por los responsables de las metas y los registros del área. </t>
  </si>
  <si>
    <t>La información es remitida por los líderes y responsables de las metas y proyectos de inversión en la entidad.</t>
  </si>
  <si>
    <t>En caso de inconsistencias, se acude a resolverlas directamente con el responsable del reporte, con el fin de reportar la información correctamente.</t>
  </si>
  <si>
    <t xml:space="preserve">1. Realizar una reunión interna en el área de recursos humanos, abordando la temática de selección de personal. </t>
  </si>
  <si>
    <t>Gestión de Recursos y Administración de la Información (Sistemas)</t>
  </si>
  <si>
    <t>Revisar que los anexos técnicos contengan información detallada de acuerdo a los bienes y/o servicios que se vayan a contratar y evidencien la pluralidad del mercado.</t>
  </si>
  <si>
    <t>Comparar lo valores históricos de la contratación de bienes y servicios con las condiciones actuales del mercado y las referencias de entidades estatales.</t>
  </si>
  <si>
    <t>CONTROL 2</t>
  </si>
  <si>
    <t xml:space="preserve">el control se ejecuta antes de realizar el proceso de convocatoria y contratación de los bienes y/o servicios. </t>
  </si>
  <si>
    <t>Es tomada de la entidad, el mercado y entidades estatales de referencia.</t>
  </si>
  <si>
    <t>se toman acciones previas a la contratación para determinar el valor real de los bienes y/o servicios.</t>
  </si>
  <si>
    <t>El coordinador de programación.</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</si>
  <si>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</si>
  <si>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</si>
  <si>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</si>
  <si>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</si>
  <si>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</si>
  <si>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Coordinación jurídica</t>
  </si>
  <si>
    <t>La Coordinación tiene dentro sus funciones, las de vigilancia, seguimiento y control de los procesos de contratación del Canal.</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</si>
  <si>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</si>
  <si>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Se realizan mesas de trabajo con el fin de aclarar las inquietudes que surjan en los procesos de contratación, con el área requirente.</t>
  </si>
  <si>
    <t>Se cuenta con actas, coreos y los VoBo de los documentos consolidados, en su versión definitiva.</t>
  </si>
  <si>
    <t>Gestión de Recursos y Administración de la Información (Servicios administrativos)</t>
  </si>
  <si>
    <t>CONTROL 3</t>
  </si>
  <si>
    <t>CONTROL 4</t>
  </si>
  <si>
    <t xml:space="preserve">Se cuenta con una empresa de vigilancia </t>
  </si>
  <si>
    <t xml:space="preserve">Si, es confiable </t>
  </si>
  <si>
    <t>Gestión de Recursos y Administración de la Información (Gestión documental)</t>
  </si>
  <si>
    <t xml:space="preserve">Entrega de documentos digitales a través de correo electrónico al solicitante </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</si>
  <si>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</si>
  <si>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</si>
  <si>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</si>
  <si>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No se tiene definido </t>
  </si>
  <si>
    <t xml:space="preserve">La registros permiten identificar las necesidad de información del solicitante así como las fechas del préstamo de los documentos. </t>
  </si>
  <si>
    <t xml:space="preserve">Se cuenta con los soportes correspondientes del préstamo de la información. </t>
  </si>
  <si>
    <t xml:space="preserve">Líder de Gestión Documental 
Equipo de Gestión Documental </t>
  </si>
  <si>
    <t>El riesgo de corrupción relacionado con la posibilidad de recibir o solicitar cualquier dádiva o beneficio a nombre propio o de terceros, podría ser causado por un inadecuado manejo de los recursos del Canal por desvío intencional de recursos a título propio o a favor de terceros, ocasionando detrimento patrimonial e investigaciones por parte de los entes de control y vigilancia.</t>
  </si>
  <si>
    <t>El riesgo corrupción asociado con el registro de operaciones contables no ciertas con el fin de beneficiar a un tercero, podría ser causado por presiones por parte de terceros o superiores u ocultamiento de fallas en las operaciones contables, ocasionando detrimento patrimonial e investigaciones por parte de los entes de control y vigilancia.</t>
  </si>
  <si>
    <t>Aplicar procedimiento: AGFF-PD-010 LIQUIDACIÓN ÓRDENES DE PAGO 
Puntos de control: 11, 12.</t>
  </si>
  <si>
    <t xml:space="preserve">Aplicar procedimiento: AGFF-PD-010 LIQUIDACIÓN ÓRDENES DE PAGO 
Puntos de control: 1, 2, 4,5 8,9, </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</si>
  <si>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</si>
  <si>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</si>
  <si>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</si>
  <si>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</si>
  <si>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</si>
  <si>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1. Presentación de resultados sin contar con el flujo de la revisión o aprobación.
2. Presiones por parte de los responsables del proceso evaluado a los miembros de la Oficina de Control Interno. 
3. Prevalencia de los intereses particulares sobre los institucionales.
4. Ausencia de una cultura ética del Equipo de la OCI.
5. Revisiones previas sin formalización de las observaciones.
6. Desconocimiento de normatividad  y procedimientos aplicables al tema de la auditoria ejecutada.</t>
  </si>
  <si>
    <t>Capacitaciones Internas Equipo de Control Interno</t>
  </si>
  <si>
    <t>CONTROL 5</t>
  </si>
  <si>
    <t>CONTROL 6</t>
  </si>
  <si>
    <t>1. Revisar y/o actualizar Procedimiento AUDITORIAS DE GESTIÓN (CCSE-PD-002)</t>
  </si>
  <si>
    <t>AGRI-SA-RC-001</t>
  </si>
  <si>
    <t>AGRI-SI-RC-001</t>
  </si>
  <si>
    <t>AGRI-GD-RC-001</t>
  </si>
  <si>
    <t>Procedimiento SEGUIMIENTOS (CCSE-PD-003) Actividades 1,3,5,9,10,14 y 15.</t>
  </si>
  <si>
    <t>Procedimiento AUDITORIAS DE GESTIÓN (CCSE-PD-002) Actividades No.3,8,10,12,13 y 15.</t>
  </si>
  <si>
    <t>Reuniones periódicas del Equipo de Control Interno</t>
  </si>
  <si>
    <t>Procedimiento FORMULACIÓN, SEGUIMIENTO Y EVALUACIÓN DEL PLAN ANUAL DE AUDITORÍAS  (CCSE-PD-004) Actividades No. 6,7,9 y 10</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</si>
  <si>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</si>
  <si>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Puede materializarse el riesgo de corrupción sobre apropiación de los elementos y/o activos de la entidad, como consecuencia de debilidades en los controles de entrada y salida de elementos, ocasionando detrimento patrimonial de la entidad e investigaciones de los diferentes entes de control.</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</si>
  <si>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</si>
  <si>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Servicio a la Ciudadanía y Defensor del Televidente</t>
  </si>
  <si>
    <t>Con el diligenciamiento del formato se determina que la persona cumple con los requisitos de experiencia y formación para desempeñar el cargo correspondiente.</t>
  </si>
  <si>
    <t>Esta determinada por las condiciones tecnológicas del mercado y de la entidad.</t>
  </si>
  <si>
    <t>Son resueltos por los oferentes contractuales teniendo como base las condiciones técnicas de los productos requeridos.</t>
  </si>
  <si>
    <t>Las actividades de control de aplican de manera concomitante con la iniciación del proceso de contratación.</t>
  </si>
  <si>
    <t>La Coordinación Jurídica admite bajo el principio de buena fe, que la solicitud de contracción realizada por el área requirente, se ajusta a la realidad del Canal.</t>
  </si>
  <si>
    <t xml:space="preserve">El área tiene un responsable encargado del almacén </t>
  </si>
  <si>
    <t xml:space="preserve">El área cuenta con un sistema de  inventarios  que  permite prevenir o detectar las causas que pueden dar origen al riesgo, Ej.: verificar, validar, cotejar, comparar, revisar, etc. Con cada uno de  los responsables de  los bienes. </t>
  </si>
  <si>
    <t xml:space="preserve">Se deja la información en físico así como los correos electrónico de solicitud de información.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</si>
  <si>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</si>
  <si>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</si>
  <si>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t>Reportes de avances manipulados e inconsistentes respecto a la ejecución real de presupuesto y de metas en los proyectos de inversión  de la Entidad, a favor de un tercero.</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</si>
  <si>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t>
  </si>
  <si>
    <t>Administración inadecuada  de los recursos asignados para la producción de contenidos con el fin obtener beneficio propio o para favorecer un tercero</t>
  </si>
  <si>
    <t>Debido a la ausencia o incumplimiento de controles definidos para el préstamos de bienes o equipos para la producción de contenidos, a  la posible inexistencia, desconocimiento o incumplimiento de los lineamientos internos para el uso del transporte para la producción de contenido, o a la ausencia de criterios para la selección de proveedores que prestan servicios de administración delegada o adquisición de contenidos, se puede propiciar la administración inadecuada  de los recursos asignados para la producción de contenidos de capital con el fin obtener beneficio propio o para favorecer un tercero, lo que trae como consecuencia Investigaciones disciplinarias, deterioro de la imagen institucional o desgaste administrativo.</t>
  </si>
  <si>
    <t>El control permite mitigar la causa "Ausencia o incumplimiento de los controles definidos para el préstamos de bienes o equipos para la producción" y con ello prevenir la ocurrencia del riesgo.</t>
  </si>
  <si>
    <t xml:space="preserve">Se cuenta con el documento autorización de salida de equipos el cual es remitido a las áreas correspondientes del trámite de los equipos. </t>
  </si>
  <si>
    <t>El riesgo de corrupción se puede presentar cuando por presión de terceros para favorecimiento de un particular, en conflicto de intereses, se privilegia acomodación de contenidos en la parrilla de programación. Esto puede ocasionar sanciones, daño a la imagen institucional y pérdida de credibilidad.</t>
  </si>
  <si>
    <t>Continuidad  de emisión diaria, parrilla de programación y bitácora de emisión.</t>
  </si>
  <si>
    <t>Responsabilidad del coordinador de programación descrito en el manual de funciones.</t>
  </si>
  <si>
    <t>El control valida que los contenidos puestos en la parrilla den cumplimiento con los lineamientos editoriales de Capital.</t>
  </si>
  <si>
    <t>Manipulación de la información precontractual para la adquisición de equipos y servicios asociados al proceso.</t>
  </si>
  <si>
    <t>1. Medidas disciplinarias, penales y fiscales.
2. Afectaciones en  la calidad de la producción y emisión de contenidos.</t>
  </si>
  <si>
    <t>La persona responsable dentro del proceso es la coordinadora técnica apoyada por su equipo de trabajo.</t>
  </si>
  <si>
    <t xml:space="preserve">Con la aplicación del control se previene la ocurrencia del riesgo. </t>
  </si>
  <si>
    <t xml:space="preserve">A la fecha no se han requerido investigaciones producto de la ejecución del control, en caso de identificar una posible desviación se tomarán las medidas correspondientes.  Por solicitud del área jurídica podrán presentarse revisiones e investigaciones adicionales. </t>
  </si>
  <si>
    <t>EGCM-RC-001</t>
  </si>
  <si>
    <t>Difusión intencional de información atendiendo a intereses particulares internos y/o externos.</t>
  </si>
  <si>
    <t xml:space="preserve">Se puede presentar el riesgo de corrupción cuando se comunica o difunde información basada en intereses para el beneficio de particulares debido a presiones de terceros que pueden derivar en daño de la imagen institucional y posibles procesos sancionatorios. </t>
  </si>
  <si>
    <t>Coordinadora de prensa y comunicaciones</t>
  </si>
  <si>
    <t xml:space="preserve">La ejecución del control se encuentra a cargo de la Coordinadora de Prensa y Comunicaciones y su equipo. </t>
  </si>
  <si>
    <t xml:space="preserve">La Coordinadora de Prensa y Comunicaciones cuenta con la autonomía para la aprobación de contenido a publicar. </t>
  </si>
  <si>
    <t xml:space="preserve">La ejecución del control permite identificar cualquier tipo de falencia en la información a publicar. </t>
  </si>
  <si>
    <t xml:space="preserve">La ejecución del control permite realizar un filtro a la información, previniendo la materialización del riesgo. </t>
  </si>
  <si>
    <t xml:space="preserve">La fuente de información es confiable dado el origen de la misma. </t>
  </si>
  <si>
    <t xml:space="preserve">Se cuenta con la trazabilidad de la ejecución a partir de las comunicaciones. </t>
  </si>
  <si>
    <t>Apropiarse de manera particular de los elementos y/o bienes destinados para el desarrollo las actividades institucionales.</t>
  </si>
  <si>
    <t>1. Debilidades de control, en la salida y entrada de los elementos autorizados. 
2. Excesiva discrecionalidad.</t>
  </si>
  <si>
    <t>Sistema de seguridad física y tecnológica para la custodia de los bienes de la entidad. (Contrato de vigilancia).
1. Personal capacitado
2. Cámaras de monitoreo en HD
3. Sistema de comunicación.</t>
  </si>
  <si>
    <t>El área tiene las funciones y responsabilidades segregadas en el equipo, técnico de servicios administrativos (manual de funciones), y los contratistas de apoyo (obligaciones contractuales).</t>
  </si>
  <si>
    <t>El área cuenta con un sistema de inventario que permite realizar cualquier movimiento para los bienes contando con la trazabilidad documental respectiva.</t>
  </si>
  <si>
    <t>Con la aplicación del control se minimiza al máximo la posible salida no controlada de elementos del inventario de Capital</t>
  </si>
  <si>
    <t xml:space="preserve">Si es confiable por que la información relacionada en los soportes documentales da garantía de un control real de los elementos entregados por el almacén. </t>
  </si>
  <si>
    <t xml:space="preserve">No se han identificado casos en los cuales desde la salida de elementos se hayan identificado inconsistencias físicas al momento de hacer la entrega. </t>
  </si>
  <si>
    <t xml:space="preserve">Se cuenta con toda la trazabilidad de la información que da cuenta de la aplicación de los puntos de control </t>
  </si>
  <si>
    <t>El área tiene un responsable encargado del almacén cuyas obligaciones contractuales relacionan la toma física de inventarios.</t>
  </si>
  <si>
    <t xml:space="preserve">La periodicidad con la que se realiza  la toma fisca, mitiga la posibilidad de que se presente el riesgo. </t>
  </si>
  <si>
    <t xml:space="preserve">Si es confiable toda vez que es tomada a partir de el sistema de inventarios de Capital el cual se actualiza periódicamente, así como las conciliaciones contables de los bienes de la entidad. </t>
  </si>
  <si>
    <t>Si se cuenta con investigación oportuna, y después se procede con las investigaciones correspondientes tanto internas como externas (proceso disciplinario, investigaciones con entes de control, autoridades entre otros)</t>
  </si>
  <si>
    <t>Se cuenta con toda la trazabilidad de la ejecución de los inventarios programados desde el área de servicios administrativos</t>
  </si>
  <si>
    <t xml:space="preserve">Es permanente,  utilizando controles operativos, personal de vigilancia, cámaras de monitoreo y sistemas de comunicación </t>
  </si>
  <si>
    <t xml:space="preserve">Ayuda a controlar mas no prevenir </t>
  </si>
  <si>
    <t>Si realiza un control sobre las observaciones identificadas a través de la supervisión del contrato de vigilancia.</t>
  </si>
  <si>
    <t>El profesional de sistemas o quien adelante los estudios previos de contratación dentro del área.</t>
  </si>
  <si>
    <t xml:space="preserve">El control es ejecutado por el profesional universitario (manual de funciones) de sistemas y su equipo de trabajo (obligaciones contractuales) </t>
  </si>
  <si>
    <t xml:space="preserve">El control se ejecuta antes de realizar el proceso de convocatoria y contratación de los bienes y/o servicios. </t>
  </si>
  <si>
    <t>La aplicación de la actividad de control, determina la necesidad de la entidad y enmarca la oferta del mercado, aun así no garantiza que el riesgo sea 100% mitigado.</t>
  </si>
  <si>
    <t>Este control es parte integral del proceso contractual.</t>
  </si>
  <si>
    <t>El profesional de sistemas o quien adelante los estudios previos de contratación.</t>
  </si>
  <si>
    <t>La aplicación del control busca compara las condiciones del mercado para evitar sobrecostos y beneficiar a terceros.</t>
  </si>
  <si>
    <t>Puede presentarse el riesgo de corrupción de manipulación de la información para el beneficio de un tercero, como causa de la búsqueda de beneficios particulares sobre información específica y/o clasificada de capital, por fallas en el control de su custodia o de su confidencialidad, ocasionando alteraciones en la misma, sanciones e investigaciones y pérdida de la credibilidad en la gestión documental institucional.</t>
  </si>
  <si>
    <t xml:space="preserve">1. Interés sobre cualquier documento con información de Capital 
2. Falta de control con el custodio documental 
3. Bajo control sobre la confidencialidad de la información con el equipo de trabajo
4. Rotación del personal </t>
  </si>
  <si>
    <t>Al ser una entrega digital la información no puede ser modificada o alterada de alguna forma.</t>
  </si>
  <si>
    <t xml:space="preserve">Los puntos de control 6 y 7 del procedimiento AGRI-GD-PD-004 PRESTAMO Y CONSULTA DOCUMENTAL define como responsables a los encargados de los archivos de gestión de cada dependencia y central de la entidad. </t>
  </si>
  <si>
    <t>AGJC-RC-001</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</si>
  <si>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respecto a los pagos asociados por concepto de copias de material audiovisual.</t>
  </si>
  <si>
    <t>Ejecutar procedimiento: AAUT-PD-001 ATENCIÓN Y RESPUESTA A REQUERIMIENTOS DE LA CIUDADANÍA - Punto de Control actividad 10</t>
  </si>
  <si>
    <t>1. Emitir una comunicación a las áreas involucradas en el proceso de copias de material audiovisual sobre las actividades a desarrollar para el registro, validación, aprobación y autorización de entrega y cobro de las copias de material audiovisual, así como sobre las implicaciones en las que se incurren al no cumplir con lo establecido en el mismo.
2. Enviar mensualmente un reporte al área de tráfico con las solicitudes que se encuentran registradas en el cuadro de control y que fueron recibidas por el área de atención al ciudadano.</t>
  </si>
  <si>
    <t>1.  Comunicación enviada a las áreas competentes a través de correo electrónico.
2. Correo electrónico mensual con el reporte de las solicitudes de copias e material recibidas.</t>
  </si>
  <si>
    <t>1.  Una comunicación enviada a las áreas competentes.
2. 6 correos electrónicos enviados para revisión del área de tráfico.</t>
  </si>
  <si>
    <t>Para el registro y radicación de la solicitud el auxiliar de atención al ciudadano. Para la aprobación y cobro del material audiovisual el Director Operativo y el Coordinador de Programación (manual de funciones).</t>
  </si>
  <si>
    <t xml:space="preserve">Cada vez que se presenta una solicitud de copia de material audiovisual es registrada en la herramienta definida en el control lo cual garantiza que se reduzca al máximo la posible desviación de la solicitud de copias. </t>
  </si>
  <si>
    <t>El diligenciamiento del cuadro de control garantizar que se tenga conocimiento pleno de la gestión asociada con la solicitud de copias.</t>
  </si>
  <si>
    <t xml:space="preserve">Jefe de la Oficina de Control Interno y Profesionales de la Oficina de Control Interno </t>
  </si>
  <si>
    <t xml:space="preserve">El responsable asignado es el Jefe de la Oficina de Control Interno y los profesionales con los que cuente la Oficina. </t>
  </si>
  <si>
    <t>Determinadas en el Manual especifico de Funciones y competencias de Canal Capital.</t>
  </si>
  <si>
    <t>La aplicación de los controles se ejecuta en cada etapa de la auditoría, se extiende a los papeles de trabajo y cumplimiento del objetivo formulado.</t>
  </si>
  <si>
    <t xml:space="preserve">Permite prevenir que se presenten resultados sin la debida aprobación o formalización de las observaciones. </t>
  </si>
  <si>
    <t>Se encuentra soportada con los papeles de trabajo de cada auditoría, así como de las evidencias entregadas por las unidades auditadas.</t>
  </si>
  <si>
    <t>Se realiza la verificación comparando los soportes remitidos por el área responsable de reportar la información versus papeles de trabajo e informe consolidado.</t>
  </si>
  <si>
    <t>Correos electrónicos, documentos con comentarios y actas de reunión en las que se consigna la ejecución del control.</t>
  </si>
  <si>
    <t>Determinadas en el Manual especifico de Funciones y competencias de Canal Capital y demás normatividad aplicable en materia de Control Interno.</t>
  </si>
  <si>
    <t xml:space="preserve">La ejecución de los controles se aplica en cada seguimiento efectuado por el equipo de la Oficina de Control Interno. </t>
  </si>
  <si>
    <t>Permite verificar que los seguimientos adelantados generen valor para la entidad, que cuenten con los parámetros definidos y que se evidencie el avance reportado por el área responsable de entregar la información.</t>
  </si>
  <si>
    <t xml:space="preserve">Se soporta con las evidencias entregadas por las áreas responsables en relación con el avance identificado por el equipo de la Oficina de Control Interno. </t>
  </si>
  <si>
    <t>Se verifica lo observado por el área con los soportes entregados por el área, en caso de no corresponder se procede a la modificación de manera previa a la publicación o emisión del seguimiento.</t>
  </si>
  <si>
    <t>Memorandos, correos electrónicos, Herramientas de seguimientos, actas de reunión en los que se evidencia la ejecución de los controles.</t>
  </si>
  <si>
    <t>Personas que prestan sus servicios a la Oficina de Control Interno.</t>
  </si>
  <si>
    <t xml:space="preserve">Se encuentran definidas en el anexo - Compromiso ético del auditor interno. </t>
  </si>
  <si>
    <t>Se ejecutan los principios y reglas durante el desarrollo de las funciones asignadas.</t>
  </si>
  <si>
    <t>Permite identificar las necesidades de formación del equipo de la Oficina de Control Interno con el fin mejorar las competencias que le permitan cumplir los principios descritos.</t>
  </si>
  <si>
    <t xml:space="preserve">Se construye sobre la normatividad vigente en materia de Control Interno basados en buenas prácticas nacionales e internacionales. </t>
  </si>
  <si>
    <t>Se programan capacitaciones internas sobre el contenido del código y otros temas que fortalezcan las capacidades del equipo de la Oficina de Control Interno.</t>
  </si>
  <si>
    <t>Se soporta en actas de reunión de socialización del código de ética, así como del compromiso remitido al expediente de cada auditor.</t>
  </si>
  <si>
    <t xml:space="preserve">Equipo de la Oficina de Control Interno </t>
  </si>
  <si>
    <t>Definidas en el Plan Anual de Auditorías</t>
  </si>
  <si>
    <t>Se realizan reuniones de seguimiento a las actividades de la Oficina de Control Interno que permiten hacer seguimiento a las actividades pendientes.</t>
  </si>
  <si>
    <t>Se revisan las actividades pendientes, en curso y programadas en el PAA con el fin de prevenir remisión de resultados sin revisión, que se fortalezca la cultura ética del Canal y  que se genere valor.</t>
  </si>
  <si>
    <t xml:space="preserve">Se soporta con el Plan Anual de Auditoría formulado para la vigencia y aprobado por el Comité Institucional de Coordinación de Control Interno. </t>
  </si>
  <si>
    <t>Se establecen los compromisos para efectuar el seguimiento a las actividades retrasadas.</t>
  </si>
  <si>
    <t>Actas de reunión del seguimiento de las actividades de la Oficina de Control Interno, Citación hangout.</t>
  </si>
  <si>
    <t xml:space="preserve">Equipo Oficina de Control Interno </t>
  </si>
  <si>
    <t>Definidas en el Plan Anual de Auditorías y complementadas en el Plan de Fomento de la Cultura del Autocontrol.</t>
  </si>
  <si>
    <t xml:space="preserve">Previene el desconocimiento de la normatividad vigente, principios y reglas que basan la ejecución de las actividades. </t>
  </si>
  <si>
    <t>Permite validar el conocimiento del equipo de la Oficina de Control Interno, así como fortalecer las competencias de este.</t>
  </si>
  <si>
    <t>Se basa en la normatividad vigente emitida por el gobierno nacional y distrital.</t>
  </si>
  <si>
    <t>Se realiza el agendamiento de actividades de capacitación el Plan de fomento de la cultura del autocontrol.</t>
  </si>
  <si>
    <t>Actas de reunión, plan de fomento de la cultura del autocontrol.</t>
  </si>
  <si>
    <t>Se ejecutan seguimientos complementarios de las actividades de la Oficina de Control Interno con seguimientos Trimestrales al PAA. (Plan Anual de Auditorías)</t>
  </si>
  <si>
    <t>Se verifican y aprueban las actividades identificadas mediante la herramienta para el PAA de las Oficinas de Control Interno en el CICCI de manera cuatrimestral.</t>
  </si>
  <si>
    <t>Informes de auditoría, seguimiento, actas de reunión de seguimiento del equipo de la OCI, actas de reunión del CICCI.</t>
  </si>
  <si>
    <t xml:space="preserve">Se registran en el Comité de Coordinación de la Oficina de Control Interno. </t>
  </si>
  <si>
    <t>Acta del comité, Plan Anual de Auditoría aprobado y modificado y reporte de publicación en botón de transparencia.</t>
  </si>
  <si>
    <t>La materialización del riesgo se presenta cuando el área realiza una orientación de forma maliciosa para favorecer a un tercero  estableciendo condiciones técnicas viciadas de los servicios a adquirir, discriminando tecnológicamente o comercialmente a proveedores u oferentes. Esto puede generar investigaciones de tipo penal, fiscal y disciplinario.</t>
  </si>
  <si>
    <t>Profesional de producción, coordinador técnico, director operativo y contratista del laboratorio</t>
  </si>
  <si>
    <t>Para los tres responsables esta definido en el manual de funciones, para el caso de los contratistas esta asignada en las obligaciones contractuales.</t>
  </si>
  <si>
    <t>El control se realiza cada vez que un servidor público o contratista solicita un bien o equipo de producción al profesional de producción, coordinador técnico o director operativo</t>
  </si>
  <si>
    <t>Las autorizaciones de salida de equipos contiene información suministrada por la persona que solicita el permiso y el profesional de producción, coordinador técnico, director operativo por esta razón se considera confiable.</t>
  </si>
  <si>
    <t>El responsable es el Jefe de la Oficina de Control Interno y el profesional asignado a la Oficina.</t>
  </si>
  <si>
    <t xml:space="preserve">1. Impactos negativos en la imagen institucional.
2. Perdida de credibilidad en el canal tanto interna como externamente. 
3. Investigaciones y procesos sancionatorios por entes de control. </t>
  </si>
  <si>
    <t>Ofrecer a las audiencias una programación de contenidos de calidad que planteen la transformación de la sociedad hacia un modelo participativo e incluyente.</t>
  </si>
  <si>
    <t>ANEXO 2 - VALORACIÓN DE CONTROLES
RIESGOS DE CORRUPCIÓN</t>
  </si>
  <si>
    <t>1. Investigaciones disciplinarias
2. Deterioro de la imagen institucional
3. Desgaste administrativo</t>
  </si>
  <si>
    <t>1. Realizar revisiones periódicas de acuerdo con la programación de la SDP sobre el cumplimiento en la ejecución de los proyectos de inversión, como insumo de validación para el reporte y registro de información en el sistema SEGPLAN.</t>
  </si>
  <si>
    <t xml:space="preserve">1. Revisar procedimiento AGRI-SA-PD-008 SALIDA DE ELEMENTOS y actualización en caso de  requerirlo. </t>
  </si>
  <si>
    <t>2. Revisar procedimiento AGRI-SA-PD-010 TOMA FÍSICA DE INVENTARIOS  y actualizar en caso de requerirlo.</t>
  </si>
  <si>
    <t xml:space="preserve">3. Contrato de seguridad firmado y estudios de seguridad </t>
  </si>
  <si>
    <t xml:space="preserve">1. Un (1) procedimiento actualizado. O documento que sustente dicha actividad. </t>
  </si>
  <si>
    <t>1. Elaborar anexos técnicos para la adquisición de bienes y/o servicios que realiza el área.</t>
  </si>
  <si>
    <t>2. Identificar los valores de referencia históricos de la entidad y del sector (Colombia Compra Eficiente)</t>
  </si>
  <si>
    <t>1. Anexo técnico de los procesos adelantados en el periodo</t>
  </si>
  <si>
    <t>1. Número de anexos técnicos elaborados / Total de contratos de adquisición de bienes y servicios del área.</t>
  </si>
  <si>
    <t xml:space="preserve">1. Diligenciar el formato de préstamo de expedientes </t>
  </si>
  <si>
    <t xml:space="preserve">2. Revisar mensualmente la base de datos de las solicitudes para préstamo de documentos recibidas a través de correo electrónico. </t>
  </si>
  <si>
    <t>1. Formato de préstamo de documentos diligenciado
2. Base de datos de control de préstamos de expedientes.
3. Registro de indicadores de préstamo de documentos</t>
  </si>
  <si>
    <t>4. Correo electrónico de solicitud de préstamo de expedientes
5. Base de datos de control de préstamos de expedientes.
6. Registro de indicadores de préstamo de documentos</t>
  </si>
  <si>
    <t>1. Información registrada y actualizada en el formato de préstamo de expedientes</t>
  </si>
  <si>
    <t>2. Número de solicitudes por correo electrónico atendidas / Número de solicitudes de préstamo de documentos recibidas mediante correo electrónico.</t>
  </si>
  <si>
    <t>1. Procedimientos actualizados y publicados</t>
  </si>
  <si>
    <t xml:space="preserve">1. Acta de reunión de equipo de trabajo de la subdirección asociada a la revisión del procedimiento 
2. Procedimiento actualizado </t>
  </si>
  <si>
    <t>2. Revisar y/o actualizar Procedimiento SEGUIMIENTOS (CCSE-PD-003)</t>
  </si>
  <si>
    <t>1. Actas de reunión.</t>
  </si>
  <si>
    <t>2. Actas de reunión.</t>
  </si>
  <si>
    <t>1. Procedimiento revisado y/o actualizado/1</t>
  </si>
  <si>
    <t>2. Procedimiento revisado y/o actualizado/1</t>
  </si>
  <si>
    <t>3. No. Actividades realizadas / 3</t>
  </si>
  <si>
    <t>4. Documentos revisados o actualizados / 2</t>
  </si>
  <si>
    <t>1. Acta de asistencia a jornada de socialización.
2. Minutas contractuales con las cláusulas exigiendo la constitución de las garantías.</t>
  </si>
  <si>
    <t>1. No. De actividades ejecutadas / No. De actividades programadas.
2. Número de pólizas exigidas / Número de contratos suscritos</t>
  </si>
  <si>
    <t>El control se ejecuta trimestralmente o según la programación de la SDP para la realización del reporte de información .</t>
  </si>
  <si>
    <r>
      <t>Se cuenta con los correos remitidos por los líderes y responsables de las metas</t>
    </r>
    <r>
      <rPr>
        <sz val="11"/>
        <color theme="1"/>
        <rFont val="Arial"/>
        <family val="2"/>
      </rPr>
      <t xml:space="preserve"> y el registro de la información reportada en el sistema SEGPLAN.</t>
    </r>
  </si>
  <si>
    <t>El profesional Universitario de Planeación y el equipo de profesionales de apoyo del área</t>
  </si>
  <si>
    <t>1. Correos electrónicos y/o actas de reunión con los responsables de las metas asociadas a los proyectos de inversión.
2. Reporte de información de seguimiento a la ejecución de proyectos de inversión en el sistema SEGPLAN, según la programación de la SDP.</t>
  </si>
  <si>
    <t>1. Número de reportes realizados en el sistema SEGPLAN / Total de reportes según la programación de la SDP para los seguimientos en SEGPLAN de la vigencia.</t>
  </si>
  <si>
    <t>Generar canales de comunicación internos y externos para fortalecer la gestión de la entidad, mediante estrategias comunicacional organizacional interna y estrategias de comunicación masiva de forma externa.</t>
  </si>
  <si>
    <t>Agregar valor a la gestión del Canal a través de la evaluación en forma independiente y objetiva de la eficiencia, eficacia y economía de los procesos, planes, proyectos y metas institucionales, ayudando al cumplimiento de sus objetivos a través de la mejora continua de los procesos.</t>
  </si>
  <si>
    <t>Favorecimiento en la presentación de resultados de auditorías y/o seguimientos, omitiendo en los informes las situaciones detectadas.</t>
  </si>
  <si>
    <t xml:space="preserve">Puede materializarse el riesgo de corrupción debido a que alguno de los integrantes de la Oficina de Control Interno omita el reporte de las situaciones detectadas en los informes de auditoría y seguimientos que puedan representar detrimentos patrimoniales, investigaciones disciplinarias, penales o fiscales y adicionalmente impidan generar acciones en pro de la mejora continua y deterioren la credibilidad de la Oficina. </t>
  </si>
  <si>
    <t>CCSE-PO-004 CÓDIGO DE ÉTICA PARA AUDITORES INTERNOS - Compromiso ético del auditor interno Canal Capital.</t>
  </si>
  <si>
    <t>3. Revisar y/o actualizar el Procedimiento SEGUIMIENTO AL PLAN DE MEJORAMIENTO POR PROCESOS (CCSE-PD-005)
4. Revisar y/o actualizar el Procedimiento PLAN DE MEJORAMIENTO INSTITUCIONAL (CCSE-PD-006)</t>
  </si>
  <si>
    <t>3. Actas de reunión</t>
  </si>
  <si>
    <t>3. Procedimientos revisados y/o actualizados / 2</t>
  </si>
  <si>
    <t>5. Actas de reunión con capacitación / 8</t>
  </si>
  <si>
    <t>CCSE-RC-002</t>
  </si>
  <si>
    <t>Uso inadecuado de la información que conozca la Oficina de Control Interno en el desarrollo de sus funciones para obtener un beneficio personal o de un tercero.</t>
  </si>
  <si>
    <t>Puede materializarse el riesgo de corrupción debido a que alguno de los integrantes de la Oficina de Control Interno haga uso de la información de manera contraria a la ley o en detrimento de los objetivos legítimos y éticos de la entidad para obtener un beneficio personal o de un tercero, ocasionando pérdida de credibilidad en la Oficina, así como sanciones disciplinarias, penales y fiscales.</t>
  </si>
  <si>
    <t>1. Presiones por parte de los responsables del proceso evaluado a los miembros de la Oficina de Control Interno. 
2. Prevalencia de los intereses particulares sobre los institucionales.
3. Ausencia de una cultura ética del Equipo de la OCI.
4. Desconocimiento de normatividad  y procedimientos aplicables frente a la confidencialidad de la información.</t>
  </si>
  <si>
    <t>1. Detrimento patrimonial.
2. Investigaciones Disciplinarias, penales y fiscales.
3. Pérdida de credibilidad de la Oficina de Control Interno.</t>
  </si>
  <si>
    <t xml:space="preserve">1. Revisar y/o actualizar Código de Ética del Auditor - Canal Capital.
2. Sensibilizar a los integrantes de la OCI, sobre el Código de Ética del Auditor y el Código de Integridad. </t>
  </si>
  <si>
    <t>1. Actas de reunión y/o Código de ética del auditor actualizado.</t>
  </si>
  <si>
    <t>Actividades realizadas / 2</t>
  </si>
  <si>
    <t>CCSE-PO-003 ESTATUTO DE AUDITORÍA INTERNA CANAL CAPITAL.</t>
  </si>
  <si>
    <t>3. Diligenciar Compromiso ético del Auditor interno Canal Capital,  por cada Auditor del equipo.</t>
  </si>
  <si>
    <t>Compromisos éticos diligenciados / 4</t>
  </si>
  <si>
    <t>CCSE-MN-001 MANUAL DE AUDITORÍA INTERNA.</t>
  </si>
  <si>
    <t>4. Revisar y/o actualizar Estatuto de Auditoría - Canal Capital.</t>
  </si>
  <si>
    <t>Estatuto de auditoría revisado y/o actualizado / 1</t>
  </si>
  <si>
    <t>Cláusulas de confidencialidad de los contratos.</t>
  </si>
  <si>
    <t>5. Revisar y/o actualizar Manual de Auditoría Interna - Canal Capital.</t>
  </si>
  <si>
    <t>Manual de auditoría revisado y/o actualizado / 1</t>
  </si>
  <si>
    <t>El responsable asignado del establecimiento de las cláusulas de confidencialidad es la Coordinación Jurídica de Canal Capital.</t>
  </si>
  <si>
    <t>Determinadas en el Manual especifico de Funciones, competencias de Canal Capital y demás normatividad aplicable en materia de Control Interno.</t>
  </si>
  <si>
    <t>Determinadas en la normatividad aplicable en materia de contratación, así de las disposiciones del Canal incluídas en la documentación del proceso contractual.</t>
  </si>
  <si>
    <t xml:space="preserve">Se ejecutan los principios y reglas durante el desarrollo de las funciones asignadas.
El compromiso se suscribe durante los primeros meses de ejecución del contrato aceptando las condiciones establecidas en el código de ética del auditor. </t>
  </si>
  <si>
    <t>Se ejecutan los principios y reglas durante el desarrollo de las funciones asignadas.
Se verifica su cumplimiento semestralmente y se socializan los resultados al Comité Institucional de Coordinación de Control Interno.</t>
  </si>
  <si>
    <t>La aplicación de los controles se ejecuta en cada etapa de la auditoría, se extiende a los papeles de trabajo y cumplimiento del objetivo formulado en el plan individual de auditoría.</t>
  </si>
  <si>
    <t>La aplicación del control se inicia desde la etapa precontractual, se extiende hasta la etapa poscontractual.</t>
  </si>
  <si>
    <t xml:space="preserve">Permite identificar las necesidades de formación del equipo de la Oficina de Control Interno con el fin mejorar las competencias que le permitan cumplir los principios descritos.
Así mismo permite raificar el compromiso de los auditores internos con el cumplimiento del codigo de ética del auditor del Canal Capital. </t>
  </si>
  <si>
    <t>Permite prevenir que se presenten resultados sin la debida aprobación o formalización de las observaciones, así como del incumplimiento de los criterios establecidos para el desarrollo de las auditorías.</t>
  </si>
  <si>
    <t>Permite prevenir que se presenten vulneraciones a la información y/o uso inadecuado.</t>
  </si>
  <si>
    <t>Se construye sobre la normatividad en materia de contratación, uso de la información, confidencialidad y demás normatividad aplicable.</t>
  </si>
  <si>
    <t>Se programan capacitaciones internas sobre el contenido del estatuto y otros temas que fortalezcan las capacidades del equipo de la Oficina de Control Interno.</t>
  </si>
  <si>
    <t>Se verifica el cumplimiento de los criterios de  planeación, coordinación, ejecución y cierre
de las auditorías internas para cada ejercicio adelantado y en caso de encontrar incumplimientos o faltantes se informa durante las reuniones de seguimiento del equipo y se corrigen de manera posterior.</t>
  </si>
  <si>
    <t xml:space="preserve">Se programan capacitaciones internas tanto del equipo de la Oficina de Control Interno como de la Coordinación Jurídica en materia de contratación que fortalezcan el conocimiento del equipo en aspectos de contratación y demás temas relacionados. El supervisor en sus diferentes informes repota al Ordenador del Gasto presuntos incumplimientos para adelantar las investigaciones a que haya lugar. </t>
  </si>
  <si>
    <t>Se soporta en actas de reunión de socialización del código de ética, así como del compromiso remitido al expediente de cada auditor y la suscripción del compromiso que se traslada a cada uno de los expedientes contractuales.</t>
  </si>
  <si>
    <t>Se soporta en actas de reunión de socialización del estatuto, así como de las revisiones adelantadas a este.</t>
  </si>
  <si>
    <t>Se soporta en las actas de reunión de socialización del manual de auditoría, así como de los papeles de trabajo de desarrollo de las auditorías.</t>
  </si>
  <si>
    <t xml:space="preserve">Se soporta en los informes de supervisión entregados por el Jefe de la Oficina de Control Interno con destino al expediente de cada profesional del equipo y en los informes de supervisión en caso de que se detecten incumplimientos de alguna de las cláusulas señaladas. </t>
  </si>
  <si>
    <t>5. Revisar y/o actualizar Código de Ética del Auditor - Canal Capital
6. Sensibilizar a los integrantes de la OCI, sobre el Código de Ética del Auditor y el Código de Integridad. 
7. Diligenciar Compromiso ético del Auditor interno Canal Capital,  por cada Auditor del equipo.</t>
  </si>
  <si>
    <t>5. Actas de reunión.
6. Compromisos éticos diligenciados</t>
  </si>
  <si>
    <t>8. Revisar y/o actualizar Estatuto de Auditoría - Canal Capital
9. Revisar y/o actualizar Manual de Auditoría Interna - Canal Capital</t>
  </si>
  <si>
    <t>8. Actas de reunión.</t>
  </si>
  <si>
    <t>10. Realizar capacitaciones Internas Equipo de Control Interno</t>
  </si>
  <si>
    <t>10. Actas de reunión.</t>
  </si>
  <si>
    <t xml:space="preserve">3. Compromisos éticos diligenciados </t>
  </si>
  <si>
    <t>4. Actas de reunión y/o Estatuto de auditoría actualizado</t>
  </si>
  <si>
    <t>5. Actas de reunión y/o Manual de auditoría actualizado.</t>
  </si>
  <si>
    <t xml:space="preserve">El equipo de gestión del archivo central cuenta con obligaciones definidas frente al tema </t>
  </si>
  <si>
    <t xml:space="preserve">1. Interés de obtener comisiones o beneficiar a terceros.
2. Falta o incumplimiento de controles o lineamientos para establecer las condiciones técnicas, pliego de condiciones o reglas de participación según lo definido en el manual de contratación de Capital que se encuentre vigente. </t>
  </si>
  <si>
    <t>Implementar los lineamientos de contratación de la entidad según los establecido en el documento AGJC-CN-MN-001 Manual de contratación que se encuentre vigente.</t>
  </si>
  <si>
    <t xml:space="preserve">Cada vez que se requiera iniciar un proceso de contratación en el cual sea necesario efectuar un estudio de mercado, el coordinador del área técnica, el ingeniero de apoyo del área (contratista) o la persona que el coordinador y/o el director operativo designe, se debe adelantar las siguientes acciones:
1. Proyección de un anexo técnico que responda a la necesidad a satisfacer
2. Invitación a cotizar a empresas con capacidad de proveeer el producto o servicios a contratar
3. Comparación técnica, comercial y económica de las ofertas </t>
  </si>
  <si>
    <t>Carpeta "estudio de mercado"con la siguiente información:
1. Estudios de mercado de las contrataciones de los procesos de contratación a los que aplique
2. Ofertas de proveedores
3. Anexos técnicos
4. Archivo "cuadro consolidado"
5. "AGJC-CN-FT-028 listado de documentos para contratar"</t>
  </si>
  <si>
    <t>1. Número de documentos evidencia del proceso precontractual, elaborados por la coordinación técnica/ Total de contratos de adquisición de bienes y servicios de la coordinación técnica que requieren estudio de mercado.</t>
  </si>
  <si>
    <t xml:space="preserve">La coordinadora técnica tiene asignadas las funciones del caso para la ejecución del control, así mismo, el equipo de trabajo asociado cuenta con obligaciones contractuales orientadas al desarrollo del control. </t>
  </si>
  <si>
    <t xml:space="preserve">El control se realiza cada vez que se tiene una necesidad cuya contratación que requiere estudios de mercado y de acuerdo al Plan Anual de Adquisiciones. </t>
  </si>
  <si>
    <t>Es confiable toda vez que la coordinadora junto con su equipo establecen las condiciones y las valida con la información suministrada por los oferentes.</t>
  </si>
  <si>
    <t>Se cuenta con carpeta "estudio de mercado"con la siguiente información:
1. Estudios de mercado de las contrataciones de los procesos de contratación a los que aplique
2. Ofertas de proveedores
3. Anexos técnicos
4. Archivo "cuadro consolidado"
5. "AGJC-CN-FT-028 listado de documentos para contratar"</t>
  </si>
  <si>
    <t>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t>
  </si>
  <si>
    <t>1. Detrimento patrimonial
2. Investigaciones disciplinarias penales y fiscales.</t>
  </si>
  <si>
    <t>1. Procedimiento actualizado o soporte del proceso de revisión correspondiente</t>
  </si>
  <si>
    <t>2. Procedimiento actualizado o soporte del proceso de revisión correspondiente</t>
  </si>
  <si>
    <t>3. Revisión de las obligaciones contractuales del servicio de vigilancia de la entidad en su etapa precontractual
4. Solicitar anualmente un estudio de seguridad para Capital.</t>
  </si>
  <si>
    <t>1. Un (1) documento con el estudio de seguridad.
2. Una (1) minuta contractual delservicio de vigilancia con las obligaciones definidas por la entidad.</t>
  </si>
  <si>
    <t>Se cuenta con toda la trazabilidad de la información (cámaras de seguridad, software de la empresa de seguridad y personal de seguridad)</t>
  </si>
  <si>
    <t>1. Estudios del mercado y análisis del sector de los procesos adelantados</t>
  </si>
  <si>
    <t>1. Número de estudios de mercado y análisis de sector adelantados por adquisición de bienes y/o servicios / Total de contratos de adquisición de bienes y servicios del área.</t>
  </si>
  <si>
    <t xml:space="preserve">El área adelanta el estudio de mercado para adelantar el proceso de contratación y surte los tramites en las diferentes dependencias involucradas quienes sugieren los cambios a los que haya lugar. Desde sistemas es aplicado por el profesional universitario del área y su equipo e trabajo que tiene asignadas las obligaciones contractuales del caso. </t>
  </si>
  <si>
    <t>Debido al desconocimiento y/o falta de aplicación de los lineamientos definidos por la dirección operativa, para la elaboración de propuestas comerciales o por el favorecimiento a los clientes y/o proveedores para dar descuentos, es posible que se presente la obtención de comisiones u otro tipo de ventaja con los clientes y/o proveedores para favores intereses particulares.</t>
  </si>
  <si>
    <t>1. Favorecimiento a los clientes para dar descuentos no permitidos o no autorizados. 
2. Desconocimiento y/o falta de aplicación de los lineamientos definidos por la dirección operativa para la elaboración de cotizaciones  y/o propuesta creativa y presupuesto, asi como para la aplicación de descuentos</t>
  </si>
  <si>
    <t xml:space="preserve">1. Investigaciones penales y fiscales
2. Daño de la reputación corporativa y pública
3. Pérdida de recursos para el funcionamiento de operación </t>
  </si>
  <si>
    <t>*MCOM-PD-002 Gestión proyectos y negocios estratégicos
*Resolución de tarifas (en donde se establecen las autorización de descuentos)
*MCOM-FT-014 Cotización sector público y privado y/o contratos - ofertas comerciales y presupuesto</t>
  </si>
  <si>
    <t>Obtención de comisiones u otro tipo de ventajas con los clientes, favoreciendo intereses particulares en las líneas de proyectos estratégicos y en detrimento de la rentabilidad de Capital.</t>
  </si>
  <si>
    <t>Para la ejecución del control es realizada por el lider de proyectos estrategicos (contratista) y/o el profesional de ventas y mercadeo</t>
  </si>
  <si>
    <t>La responsabilidad para el profesional de ventas y mercadeo ha sido definida en el manual de funciones y para el Lider de proyectos estrategicos en el contrato</t>
  </si>
  <si>
    <t xml:space="preserve">La periodicidad definida para la ejecución del control es la apropiada de acuerdo con la dinamica de la gestión de proyectos y negocios estratégicos </t>
  </si>
  <si>
    <t>Las acciones propuestas son prevenivas toda vez que permiten monitorear y controlar el riesgo previo a que este se materialice</t>
  </si>
  <si>
    <t>El procedimiento "MCOM-PD-002 Gestión proyectos y negocios estratégicos" cuenta con la descripción de elementos rigurosos para la formulación y presentación de las propuestas y formalización de los contratos u ofertas comerciales que incluyen revisiones de aspectos técnicos, misionales, juridicos y finacieros, asi mismo la resolucón de tarifas y el seguimiento a la gestión del equipo de comunicación publica y negocios estrategicos presenta información confiable y trazable</t>
  </si>
  <si>
    <t>A la fecha no se han requerido investigaciones producto de la ejecución del control, en caso de identificar una posible desviación se tomarán las medidas correspondientes como se describe a continuación.
En caso de identificarse desviaciones en la formulacion de cotizaciones  y/o propuesta creativa y presupuesto, asi como para la aplicación de descuentos, el lider de proyectos estrategicos (contratista) y/o el profesional de ventas y mercadeo realizaran la revisión de los antecendetes del evento y el contexto del mismo y posteriormente elevara al caso al Director Operativo, con base en la decisión que esta instancia tome, se realizaran las acciones correspondientes segun corresponda.</t>
  </si>
  <si>
    <t xml:space="preserve">Documento de seguimiento ejecutivo de las cuentas </t>
  </si>
  <si>
    <t>El Lider de proyectos estrategicos y/o el profesional de ventas y mercadeo, cada vez que se perfecciona un contrato u oferta de servicio, realizan la asignación de los productores para las diferentes cuentas del área, asi mismo realizan las reuniones de tráfico (minimo dos veces en el mes) con los equipos de proyectos estratégicos (comunicación publica y negocios estrategicos). Como soporte de la ejecución de estas actividades se realiza el registro de la información en la herramienta dispuesta para este fin.</t>
  </si>
  <si>
    <t xml:space="preserve">1. Documento de seguimiento ejecutivo de las cuentas </t>
  </si>
  <si>
    <t>Lider de proyectos estrategicos
Profesional de ventas y mercadeo</t>
  </si>
  <si>
    <t xml:space="preserve">1. Número de reuniones de tráfico realizadas </t>
  </si>
  <si>
    <t>Vulnerabilidades
1. Intención de favorecimiento por parte del área que genera la necesidad de información. 
2. Establecer criterios de publicación basados en intereses o preferencias por áreas o personas.
Amenazas
1. Interés de la administración de no comunicar o publicar información parcialmente.</t>
  </si>
  <si>
    <t xml:space="preserve">Aplicar una ruta de revisión del contenido a publica o difundir por parte de la Coordinación de Prensa y Comunicaciones. </t>
  </si>
  <si>
    <t xml:space="preserve">Se realiza una verficación continua de la información a publicar que permite identificar cualquier tipo de desviación o diferencia. </t>
  </si>
  <si>
    <t xml:space="preserve">1. Mantener la aplicación de la ruta de revisión del contenido a publicar o difundir por parte de la Coordinación de Prensa y Comunicaciones. 
2. Incluir la descripción de la ruta de revisión de contenido a publicar en la Polìtica de Comunicaciones . </t>
  </si>
  <si>
    <t>1. Comunicaciones entre la Coordinación de Prensa y Comunicaciones y las diferentes áreas. 
2. Descripción de la ruta incluida en la Política de Comunicaciones.</t>
  </si>
  <si>
    <t>1. Politica de Comunicaciones con la ruta de aprobación incluida.</t>
  </si>
  <si>
    <t xml:space="preserve">* Acta de reunión interna tratando el tema de selección de personal. </t>
  </si>
  <si>
    <t>Número de reuniones realizadas / número de reuniones programadas.</t>
  </si>
  <si>
    <t>Ausencia de criterios para la invitación a oferentes que puedan proporcionar contenidos o  servicios logisticos requeridos por la dirección operativa.</t>
  </si>
  <si>
    <t>1. AGJC-CN-MN-001 Manual de contratacion que se encuentre vigente.
3. MPTV-PD-006 Presentación de iniciativas - banco de proyectos audiovisuales y digitales</t>
  </si>
  <si>
    <t>En caso de presentar evidencia de la materialización del riesgo la persona que autoriza la salida de bienes o quien detecte la falla realizará las investigaciones sobre el caso y compartirá las conclusiones al Director Operativo para la toma de decisiones y tramites subsiguientes según lo establecido por las instancias internas de Capital.</t>
  </si>
  <si>
    <t>Los lideres de las  áreas misionales (digital, proyectos estratégicos, cultura - ciudadania y educación, sistema informativo, entre otros), el coordinador de producción, el profesional universitario de producción,  los productores que estas instancias consideren, los colaboradores del área técnica y/o programación, los colaboradores de la subdirección financiera, juridica y administrativa designados, una vez se identifica la necesidad de adquisición de contenidos o servicios logisticos realizan la definición de las condiciones técnicas,  jurídicas y financieras para  la contratación de los proveedores de  requeridos por la dirección operativa.</t>
  </si>
  <si>
    <t>Expediente con la información precontractual para  la contratación de los proveedores requeridos por la dirección operativa tales como estudio previo y soportes. 
Esta información puede visualizarse en una carpeta drive compartida o en el link de secop II</t>
  </si>
  <si>
    <t>Coordinador de producción y/o director operativo</t>
  </si>
  <si>
    <t>Número de expedientes cargados carpeta drive compartida o en el link de secop II</t>
  </si>
  <si>
    <t>1. Detrimento patrimonial
2. Investigaciones Disciplinarias, Penales y Fiscales.
3. Sanciones</t>
  </si>
  <si>
    <t>1. Perdida de los recursos financieros de la empresa e inadecuado manejo de los mismos. 
2. Detrimento patrimonial
Investigaciones Disciplinarias, Penales y Fiscales
3. Sanciones</t>
  </si>
  <si>
    <t>1. Revisar y mantener actualizados (en caso de ser necesario) los procedimientos de la Subdirección Financiera, para que los mismos cumplan  con la normatividad en materia financiera.</t>
  </si>
  <si>
    <t>Subdirector Financiero.
Profesionales de la Subdirección Financiera.</t>
  </si>
  <si>
    <t>1. Revisar y mantener actualizados los procedimientos de la Subdirección Financiera, para que los mismos cumplan  con la normatividad en materia financiera.</t>
  </si>
  <si>
    <t>Favorecer a un tercero (persona, cliente o entidad) a través de la programación para la emisión de contenidos que no están asociados a la misionalidad de Capital o a un convenio o contrato suscrito por el canal</t>
  </si>
  <si>
    <t>1. Falta o incumplimiento de los puntos de control en la gestión de la programación en relación con contenidos que no provienen de los equipos de produción o comercialización del canal.</t>
  </si>
  <si>
    <t>1. Daño a la imagen institucional
2. Pérdida de credibilidad y clientes.
3. Afectación a la pertinencia de los contenidos
4. Investigaciones disciplinarias.</t>
  </si>
  <si>
    <t>MDCC-PD-002 Gestión de programación para el servicio de televisión.</t>
  </si>
  <si>
    <t>1.Realizar mínimo una vez al mes solicitudes a la dirección operativa para la validación de la parrilla de programación y/o novedades.
2.Remitir correos electrónicos comunicando a las áreas competentes la continuidad de emisión de cada día.
3. Diligenciar diariamente las bitácoras de seguimiento de los contenidos emitidos.</t>
  </si>
  <si>
    <t>1. Solicitud al dirección operativa de validación de la parrilla.
2. Correos electrónicos con la continuidad diaria de emisión.
3. Bitácoras diarias de seguimiento a la emisión.</t>
  </si>
  <si>
    <t>Coordinador de Programación
Auxiliar de tráfico</t>
  </si>
  <si>
    <t>1. Número de solicitudes realizadas al dirección operativa para la validación de la parrilla.
2. Número de correos electrónicos con la continuidad diaria de emisión.
3.  Número de bitácoras diarias de seguimiento a la emisión.</t>
  </si>
  <si>
    <t>Posibilidad de recibir o solicitar cualquier dádiva o beneficio a nombre propio o de terceros, por destinar recursos de la entidad; impactando de forma negativa los intereses del Canal.</t>
  </si>
  <si>
    <t>El control se realiza de acuerdo a las condiciones de la programación y al procedimiento que se encuentra vigente para tal fin, lo cual se considera oportuno</t>
  </si>
  <si>
    <t>La información es obtenida de reuniones con la dirección operativa, las solicitudes de emisión por parte de la gestión comercial, solicitudes de espacios por parte del ente regulador.</t>
  </si>
  <si>
    <t>A la fecha no se han requerido investigaciones producto de la ejecución del control, en caso de identificar una posible desviación se tomarán las medidas correspondientes como se describe a continuación.; no obstante en caso tal, el coordinador de programacion realizara el análisis e indagación de la situación presentada sobre programación de contenidos que no están asociados a la misionalidad de Capital o a un convenio o contrato suscrito por el canal.</t>
  </si>
  <si>
    <t>Mapa de Riesgos de Corrupción 2021
Versión 1
Fecha de publicación: 31/01/2021
Seguimiento vigencia 2021
Oficina de Control Interno</t>
  </si>
  <si>
    <t>1. Fecha seguimiento</t>
  </si>
  <si>
    <t>2. Evidencias o soportes ejecución acción de mejora</t>
  </si>
  <si>
    <t>3. Actividades realizadas  a la fecha</t>
  </si>
  <si>
    <t>4. Resultado del indicador</t>
  </si>
  <si>
    <t>5. Alerta</t>
  </si>
  <si>
    <t>6. Análisis - Seguimiento OCI</t>
  </si>
  <si>
    <t>7. Auditor que realizó el seguimiento</t>
  </si>
  <si>
    <t>PRIMER SEGUIMIENTO 2021</t>
  </si>
  <si>
    <t>Fecha Inicio</t>
  </si>
  <si>
    <t>Fecha Finalización</t>
  </si>
  <si>
    <t>1. Realizar una jornada de socialización sobre el Manual de contratación y los procedimientos asociados.
2. Exigir la constitución de las pólizas que cubran la totalidad de los riesgos asociados al incumplimiento en la ejecución del contrato.</t>
  </si>
  <si>
    <r>
      <t xml:space="preserve">Información general  </t>
    </r>
    <r>
      <rPr>
        <sz val="9"/>
        <color theme="1"/>
        <rFont val="Tahoma"/>
        <family val="2"/>
      </rPr>
      <t>(asignada por planeación)</t>
    </r>
  </si>
  <si>
    <r>
      <t xml:space="preserve">Riesgo 
</t>
    </r>
    <r>
      <rPr>
        <sz val="9"/>
        <color theme="1"/>
        <rFont val="Tahoma"/>
        <family val="2"/>
      </rPr>
      <t>(¿Qué puede suceder?)</t>
    </r>
  </si>
  <si>
    <r>
      <t xml:space="preserve">Causa - Vulnerabilidades y amenazas
 </t>
    </r>
    <r>
      <rPr>
        <sz val="9"/>
        <color theme="1"/>
        <rFont val="Tahoma"/>
        <family val="2"/>
      </rPr>
      <t>(Factores Internos y Externos, Agente Generador)</t>
    </r>
  </si>
  <si>
    <r>
      <t xml:space="preserve">Consecuencias
</t>
    </r>
    <r>
      <rPr>
        <sz val="9"/>
        <color theme="1"/>
        <rFont val="Tahoma"/>
        <family val="2"/>
      </rPr>
      <t>(Lo que podría ocasionar…)</t>
    </r>
  </si>
  <si>
    <r>
      <t xml:space="preserve">Probabilidad o Frecuencia
</t>
    </r>
    <r>
      <rPr>
        <sz val="9"/>
        <color theme="1"/>
        <rFont val="Tahoma"/>
        <family val="2"/>
      </rPr>
      <t>(Sobre las causas)</t>
    </r>
  </si>
  <si>
    <r>
      <t xml:space="preserve">Impacto
</t>
    </r>
    <r>
      <rPr>
        <sz val="9"/>
        <color theme="1"/>
        <rFont val="Tahoma"/>
        <family val="2"/>
      </rPr>
      <t>(Sobre las consecuencias)</t>
    </r>
  </si>
  <si>
    <r>
      <t xml:space="preserve">Total Nivel de Exposición
</t>
    </r>
    <r>
      <rPr>
        <sz val="9"/>
        <color theme="1"/>
        <rFont val="Tahoma"/>
        <family val="2"/>
      </rPr>
      <t>(F x I)</t>
    </r>
  </si>
  <si>
    <r>
      <t xml:space="preserve">Total nivel de exposición residual
</t>
    </r>
    <r>
      <rPr>
        <sz val="9"/>
        <color theme="1"/>
        <rFont val="Tahoma"/>
        <family val="2"/>
      </rPr>
      <t>(F' x I')</t>
    </r>
  </si>
  <si>
    <t>Mapa de Riesgos de Corrupción 2021
Versión 1
Fecha de publicación: 29/01/2021
Seguimiento vigencia 2021
Oficina de Control Interno</t>
  </si>
  <si>
    <t>Universo</t>
  </si>
  <si>
    <t>Jizeth González</t>
  </si>
  <si>
    <t>1. Correo electrónico del 2 de marzo.
2. Cuatro correos electrónicos con reporte.</t>
  </si>
  <si>
    <r>
      <t xml:space="preserve">Reporte At. Ciudadano: </t>
    </r>
    <r>
      <rPr>
        <sz val="9"/>
        <color theme="1"/>
        <rFont val="Tahoma"/>
        <family val="2"/>
      </rPr>
      <t xml:space="preserve">1. Se envió un correo a las áreas competentes informando las actividades de las solicitudes de copia de material audiovisual y los responsables el 2 de marzo de 2021. 2. Se ha enviado mensualmente un reporte con las solicitudes de copias pendiente por respuesta al área de programación y tráfico.
</t>
    </r>
    <r>
      <rPr>
        <b/>
        <sz val="9"/>
        <color theme="1"/>
        <rFont val="Tahoma"/>
        <family val="2"/>
      </rPr>
      <t xml:space="preserve">Análisis OCI: </t>
    </r>
    <r>
      <rPr>
        <sz val="9"/>
        <color theme="1"/>
        <rFont val="Tahoma"/>
        <family val="2"/>
      </rPr>
      <t xml:space="preserve">Verificados los soportes remitidos por el área se observa el correo emitido el 2 de marzo de 2021 con las actividades que deben adelantarse para la recepción y entrega de la copia de material audiovisual, así como las responsabilidades de cada área involucrada en el proceso; de igual manera se evidenciaron los correos [enero a marzo] en los que se recuerdan las gestiones pendientes frente a la responsabilidad de verificación y aprobación de entrega de material audiovisual por parte de la Dirección Operativa. 
Teniendo en cuenta lo anterior, se califica la acción </t>
    </r>
    <r>
      <rPr>
        <b/>
        <sz val="9"/>
        <color theme="1"/>
        <rFont val="Tahoma"/>
        <family val="2"/>
      </rPr>
      <t>"En Proceso"</t>
    </r>
    <r>
      <rPr>
        <sz val="9"/>
        <color theme="1"/>
        <rFont val="Tahoma"/>
        <family val="2"/>
      </rPr>
      <t xml:space="preserve"> y se recomienda incluir las implicaciones en las que se incurren en caso de incumplir con lo establecido en el procedimiento de conformidad con lo formulado en la actividad de control. </t>
    </r>
  </si>
  <si>
    <t>1. link juridica
https://drive.google.com/drive/u/1/folders/1MfG24Jw48kVsPWQvty3InblVmh6vMmTF</t>
  </si>
  <si>
    <t xml:space="preserve">1. Evidencia del soporte, como cumplimiento de la aprobación de las solicitudes de algúnas áreas a la Oficina de Comunicaciones y Prensa:  https://drive.google.com/drive/folders/1qeCn4IJJQE_qxO5jzlmBKryNJQw2j28q?usp=sharing
2. La ruta del proceso de comunicaciones, estará incluida dentro de la Política de Comunicaciones: https://drive.google.com/drive/folders/1UOUvWq-ZwB56Ul66DuUUoSNKaNA7zv17?usp=sharing </t>
  </si>
  <si>
    <r>
      <t xml:space="preserve">Reporte Comunicaciones: </t>
    </r>
    <r>
      <rPr>
        <sz val="9"/>
        <color theme="1"/>
        <rFont val="Tahoma"/>
        <family val="2"/>
      </rPr>
      <t xml:space="preserve">1. Estos soportes son pantallazos que se realizaron durante  diferentes solicitudes de áreas internas de Canal Capital, para la Oficina de Comunicaciones y que cuentan con una aprobación por parte de la acción realizada desde la última área en mención. 2. El flujo de la ruta del proceso de comunicaciones, estará incluida dentro de la Política de Comunicaciones.
</t>
    </r>
    <r>
      <rPr>
        <b/>
        <sz val="9"/>
        <color theme="1"/>
        <rFont val="Tahoma"/>
        <family val="2"/>
      </rPr>
      <t xml:space="preserve">Análisis OCI: </t>
    </r>
    <r>
      <rPr>
        <sz val="9"/>
        <color theme="1"/>
        <rFont val="Tahoma"/>
        <family val="2"/>
      </rPr>
      <t xml:space="preserve">Se observan los pantallazos en los que el área de comunicaciones remite las piezas para revisión y aprobación de los solicitantes, así mismo, se observa la ruta que se aplicará para la revisión del contenido requerido en materia de comunicación interna en la política de comunicaciones. 
Teniendo en cuenta lo anterior, se califica la acción </t>
    </r>
    <r>
      <rPr>
        <b/>
        <sz val="9"/>
        <color theme="1"/>
        <rFont val="Tahoma"/>
        <family val="2"/>
      </rPr>
      <t>"En Proceso"</t>
    </r>
    <r>
      <rPr>
        <sz val="9"/>
        <color theme="1"/>
        <rFont val="Tahoma"/>
        <family val="2"/>
      </rPr>
      <t xml:space="preserve"> y se recomienda al área mantener la ruta de aprobación, así como finalizar la actualización y publicación de la política para la presente vigencia de conformidad con la fecha programada en el plan. </t>
    </r>
  </si>
  <si>
    <r>
      <t xml:space="preserve">Reporte Producción: </t>
    </r>
    <r>
      <rPr>
        <sz val="9"/>
        <color theme="1"/>
        <rFont val="Tahoma"/>
        <family val="2"/>
      </rPr>
      <t xml:space="preserve">Actualmente se cuenta con los siguientes procesos contractuales realizados: 1. Operador logistico bajo el numero de contrato 024 de 2021 asignado al proveedor Patagonia Films, 2. Bolsa de corresponsales bajo el contrato 284 de 2021 asignado al proveedor Patagonia Films, 3. Administración delegada asignada a Rafael Poveda bajo el numero de contrato 188 de 2021, 4. Transporte de pasajeros contrato número 181 de 2021 asignado al proveedor AS transporte, 5. Transporte de carga asignado al proveedor Transportes Alex Ltda  bajo el numero de contrato 334 de 2021.
</t>
    </r>
    <r>
      <rPr>
        <b/>
        <sz val="9"/>
        <color theme="1"/>
        <rFont val="Tahoma"/>
        <family val="2"/>
      </rPr>
      <t xml:space="preserve">Análisis OCI: </t>
    </r>
    <r>
      <rPr>
        <sz val="9"/>
        <color theme="1"/>
        <rFont val="Tahoma"/>
        <family val="2"/>
      </rPr>
      <t xml:space="preserve">Se adelanta la solicitud de permisos sobre los expedientes evidenciando que el área mantiene en su archivo de gestión los documentos precontractuales en borrador, así como los documentos soporte [documentos del contratista], al adelantar la verificación en la plataforma SECOP II no se evidencia la coherencia de la numeración por lo que es importante que se adelante la verificación de manera que el equipo de la Oficina de Control Interno pueda evaluar los soportes remitidos de manera adecuada. 
Por lo anterior, se califica la acción </t>
    </r>
    <r>
      <rPr>
        <b/>
        <sz val="9"/>
        <color theme="1"/>
        <rFont val="Tahoma"/>
        <family val="2"/>
      </rPr>
      <t xml:space="preserve">"En Proceso" </t>
    </r>
    <r>
      <rPr>
        <sz val="9"/>
        <color theme="1"/>
        <rFont val="Tahoma"/>
        <family val="2"/>
      </rPr>
      <t>y se recomienda al área remitir los enlaces de consulta SECOP II para adelantar la verificación de los documentos precontractuales requeridos y/o el enlace de dicha documentación con los permisos correspondientes de conformidad con la Circular Interna No. 024 de 2020 para los próximos seguimientos.</t>
    </r>
  </si>
  <si>
    <t xml:space="preserve">1. Correos electrónicos de envio al director operativo y actas de reunión realizadas con dicha instancia
2. Continuidades
3. Bitacoras </t>
  </si>
  <si>
    <r>
      <t xml:space="preserve">Reporte Programación: </t>
    </r>
    <r>
      <rPr>
        <sz val="9"/>
        <color theme="1"/>
        <rFont val="Tahoma"/>
        <family val="2"/>
      </rPr>
      <t xml:space="preserve">Se cuenta con correos electrónicos y actas de reunión que evidencian el envío y/o revisión y aprobación con el director operativo, así como la elaboración y envío de la continuidad diaria y la generación de las bitácoras diarias de seguimiento realizadas en el primer trimestre de 2021.
</t>
    </r>
    <r>
      <rPr>
        <b/>
        <sz val="9"/>
        <color theme="1"/>
        <rFont val="Tahoma"/>
        <family val="2"/>
      </rPr>
      <t xml:space="preserve">Análisis OCI: </t>
    </r>
    <r>
      <rPr>
        <sz val="9"/>
        <color theme="1"/>
        <rFont val="Tahoma"/>
        <family val="2"/>
      </rPr>
      <t xml:space="preserve">Se adelanta la verificación de los soportes remitidos por el área en los que se evidencian los correos de aprobación de la parrilla semanal de enero de 2021, así mismo, se entregan dos (2) actas de reunión del 6 de enero y el 24 de febrero de 2021 en las que se revisaron las parrillas de febrero y marzo de 2021 por parte de la Dirección Operativa; respecto a las continuidades se evidencias los pantallazos de remisión diaria del documento. 
Por otro lado, se observa que se adelanta el diligenciamiento del documento MDCC-FT-073 BITÁCORA DIARIA MASTER DE EMISIÓN por parte de los encargados. Teniendo en cuenta lo anterior, se califica la acción </t>
    </r>
    <r>
      <rPr>
        <b/>
        <sz val="9"/>
        <color theme="1"/>
        <rFont val="Tahoma"/>
        <family val="2"/>
      </rPr>
      <t>"En Proceso"</t>
    </r>
    <r>
      <rPr>
        <sz val="9"/>
        <color theme="1"/>
        <rFont val="Tahoma"/>
        <family val="2"/>
      </rPr>
      <t xml:space="preserve"> y se recomienda al área mantener los mecanismos de control identificados para mitigación del riesgo. </t>
    </r>
  </si>
  <si>
    <t>No se remiten soportes para el seguimiento del primer cuatrimestre de la vigencia.</t>
  </si>
  <si>
    <r>
      <t xml:space="preserve">Reporte G. Documental: </t>
    </r>
    <r>
      <rPr>
        <sz val="9"/>
        <color theme="1"/>
        <rFont val="Tahoma"/>
        <family val="2"/>
      </rPr>
      <t xml:space="preserve">Durante la vigencia 2021 no se realizaron prestamos de manera fisica en Canal Capital,teniendo en cuenta el trabajo en casa y el uso del correo electronico para las consultas de expedientes. 
</t>
    </r>
    <r>
      <rPr>
        <b/>
        <sz val="9"/>
        <color theme="1"/>
        <rFont val="Tahoma"/>
        <family val="2"/>
      </rPr>
      <t xml:space="preserve">Análisis OCI: </t>
    </r>
    <r>
      <rPr>
        <sz val="9"/>
        <color theme="1"/>
        <rFont val="Tahoma"/>
        <family val="2"/>
      </rPr>
      <t xml:space="preserve">Teniendo en cuenta el reporte del área, se califica la acción como </t>
    </r>
    <r>
      <rPr>
        <b/>
        <sz val="9"/>
        <color theme="1"/>
        <rFont val="Tahoma"/>
        <family val="2"/>
      </rPr>
      <t>"Sin Iniciar"</t>
    </r>
    <r>
      <rPr>
        <sz val="9"/>
        <color theme="1"/>
        <rFont val="Tahoma"/>
        <family val="2"/>
      </rPr>
      <t xml:space="preserve"> y se adelantará el seguimiento en el siguiente cuatrimestre de la vigencia. </t>
    </r>
  </si>
  <si>
    <t>Base de prestamos 2021</t>
  </si>
  <si>
    <r>
      <t xml:space="preserve">Reporte G. Documental: </t>
    </r>
    <r>
      <rPr>
        <sz val="9"/>
        <color theme="1"/>
        <rFont val="Tahoma"/>
        <family val="2"/>
      </rPr>
      <t>Para el primes cuatrimestre del 2021 se realizaron un total de 140 prestamos digitales en Canal Capital.</t>
    </r>
    <r>
      <rPr>
        <b/>
        <sz val="9"/>
        <color theme="1"/>
        <rFont val="Tahoma"/>
        <family val="2"/>
      </rPr>
      <t xml:space="preserve">
Análisis OCI: </t>
    </r>
    <r>
      <rPr>
        <sz val="9"/>
        <color theme="1"/>
        <rFont val="Tahoma"/>
        <family val="2"/>
      </rPr>
      <t xml:space="preserve">Se adelanta la verificación de los soportes remitidos por el área de Gestión Documental, en los que se evidencia la base de datos de préstamos para la vigencia 2021, en la que se registran 139 expedientes entregados en digital de enero a abril de 2021; frente a las acciones de solicitud vía correo electrónico no se adelanta entrega de soportes y la tabla de "Medición de indicadores" no registra información relevante para tomar decisiones ya que no se evidencia el objeto de dicho registro.
Teniendo en cuenta lo anterior, se califica la acción </t>
    </r>
    <r>
      <rPr>
        <b/>
        <sz val="9"/>
        <color theme="1"/>
        <rFont val="Tahoma"/>
        <family val="2"/>
      </rPr>
      <t>"En Proceso"</t>
    </r>
    <r>
      <rPr>
        <sz val="9"/>
        <color theme="1"/>
        <rFont val="Tahoma"/>
        <family val="2"/>
      </rPr>
      <t xml:space="preserve"> y se recomienda al área efectuar las modificaciones a que haya lugar para dar cabal cumplimiento a lo formulado en el plan.</t>
    </r>
  </si>
  <si>
    <t>Mónica Virgüéz</t>
  </si>
  <si>
    <r>
      <rPr>
        <b/>
        <sz val="9"/>
        <color theme="1"/>
        <rFont val="Tahoma"/>
        <family val="2"/>
      </rPr>
      <t>Subdirección Financiera:</t>
    </r>
    <r>
      <rPr>
        <sz val="9"/>
        <color theme="1"/>
        <rFont val="Tahoma"/>
        <family val="2"/>
      </rPr>
      <t xml:space="preserve"> Durante el año 2021 no se realizado ninguna actualización al procedimiento AGFF-PD-010 LIQUIDACIÓN ÓRDENES DE PAGO, de ser necesario se realizará la actualización necesaria. 
</t>
    </r>
    <r>
      <rPr>
        <b/>
        <sz val="9"/>
        <color theme="1"/>
        <rFont val="Tahoma"/>
        <family val="2"/>
      </rPr>
      <t>Análisis OCI:</t>
    </r>
    <r>
      <rPr>
        <sz val="9"/>
        <color theme="1"/>
        <rFont val="Tahoma"/>
        <family val="2"/>
      </rPr>
      <t xml:space="preserve"> A la fecha no se ha adelantado ninguna actividad, por lo cual se califica</t>
    </r>
    <r>
      <rPr>
        <b/>
        <sz val="9"/>
        <color theme="1"/>
        <rFont val="Tahoma"/>
        <family val="2"/>
      </rPr>
      <t xml:space="preserve"> "Sin Iniciar"</t>
    </r>
    <r>
      <rPr>
        <sz val="9"/>
        <color theme="1"/>
        <rFont val="Tahoma"/>
        <family val="2"/>
      </rPr>
      <t xml:space="preserve"> y se hará seguimiento en el siguiente corte. </t>
    </r>
  </si>
  <si>
    <r>
      <rPr>
        <b/>
        <sz val="9"/>
        <color theme="1"/>
        <rFont val="Tahoma"/>
        <family val="2"/>
      </rPr>
      <t xml:space="preserve">Subdirección Financiera: </t>
    </r>
    <r>
      <rPr>
        <sz val="9"/>
        <color theme="1"/>
        <rFont val="Tahoma"/>
        <family val="2"/>
      </rPr>
      <t xml:space="preserve">Durante el año 2021 no se realizado ninguna actualización al procedimiento AGFF-PD-010 LIQUIDACIÓN ÓRDENES DE PAGO, de ser necesario se realizará la actualización necesaria. 
</t>
    </r>
    <r>
      <rPr>
        <b/>
        <sz val="9"/>
        <color theme="1"/>
        <rFont val="Tahoma"/>
        <family val="2"/>
      </rPr>
      <t xml:space="preserve">Análisis OCI: </t>
    </r>
    <r>
      <rPr>
        <sz val="9"/>
        <color theme="1"/>
        <rFont val="Tahoma"/>
        <family val="2"/>
      </rPr>
      <t xml:space="preserve">A la fecha no se ha adelantado ninguna actividad, por lo cual se califica </t>
    </r>
    <r>
      <rPr>
        <b/>
        <sz val="9"/>
        <color theme="1"/>
        <rFont val="Tahoma"/>
        <family val="2"/>
      </rPr>
      <t xml:space="preserve">"Sin iniciar" </t>
    </r>
    <r>
      <rPr>
        <sz val="9"/>
        <color theme="1"/>
        <rFont val="Tahoma"/>
        <family val="2"/>
      </rPr>
      <t xml:space="preserve">y se hará seguimiento en el siguiente corte. </t>
    </r>
  </si>
  <si>
    <t>1. Correo remitido al área de Planeación con solicitud de modificación
2. Acta de reunión equipo OCI</t>
  </si>
  <si>
    <r>
      <rPr>
        <b/>
        <sz val="9"/>
        <color rgb="FF000000"/>
        <rFont val="Tahoma"/>
        <family val="2"/>
      </rPr>
      <t>Análisis OCI:</t>
    </r>
    <r>
      <rPr>
        <sz val="9"/>
        <color rgb="FF000000"/>
        <rFont val="Tahoma"/>
        <family val="2"/>
      </rPr>
      <t xml:space="preserve"> Se realizó la revisión del procedimiento CCSE-FT-002 AUDITORÍAS DE GESTIÓN, en reunión de equipo, el 26 de marzo de 2021 y se  realizó solicitud de modificación al área de Planeación para la actualización en la intranet el 16 de abril de 2021. Para la fecha de este corte no se evidenció el procedimiento actualizado en la intranet, por lo cual se califica</t>
    </r>
    <r>
      <rPr>
        <b/>
        <sz val="9"/>
        <color rgb="FF000000"/>
        <rFont val="Tahoma"/>
        <family val="2"/>
      </rPr>
      <t xml:space="preserve"> "En proceso".</t>
    </r>
  </si>
  <si>
    <r>
      <rPr>
        <b/>
        <sz val="9"/>
        <color rgb="FF000000"/>
        <rFont val="Tahoma"/>
        <family val="2"/>
      </rPr>
      <t xml:space="preserve">Análisis OCI: </t>
    </r>
    <r>
      <rPr>
        <sz val="9"/>
        <color rgb="FF000000"/>
        <rFont val="Tahoma"/>
        <family val="2"/>
      </rPr>
      <t xml:space="preserve">Se programó la actualización para mayo-junio de 2021. No se presenta avance para este periodo de seguimiento, por lo cual se califica </t>
    </r>
    <r>
      <rPr>
        <b/>
        <sz val="9"/>
        <color rgb="FF000000"/>
        <rFont val="Tahoma"/>
        <family val="2"/>
      </rPr>
      <t>"Sin iniciar"</t>
    </r>
    <r>
      <rPr>
        <sz val="9"/>
        <color rgb="FF000000"/>
        <rFont val="Tahoma"/>
        <family val="2"/>
      </rPr>
      <t xml:space="preserve"> y se hará seguimiento en el siguiente corte.</t>
    </r>
  </si>
  <si>
    <r>
      <rPr>
        <b/>
        <sz val="9"/>
        <color rgb="FF000000"/>
        <rFont val="Tahoma"/>
        <family val="2"/>
      </rPr>
      <t>Análisis OCI:</t>
    </r>
    <r>
      <rPr>
        <sz val="9"/>
        <color rgb="FF000000"/>
        <rFont val="Tahoma"/>
        <family val="2"/>
      </rPr>
      <t xml:space="preserve"> A la fecha no se ha adelantado la verificación del Código de ética del auditor. Por otra parte, se adelantó el diligenciamiento y remisión de los compromisos éticos del equipo de la Oficina de Control Interno el 11 de marzo a la Coordinación Jurídica y se adelantó la sensibilización del código de ética y código de integridad al equipo el 19 de marzo de 2021. De acuerdo con las actividades planeadas, se presenta avance para 2 de 3, por lo cual se califica</t>
    </r>
    <r>
      <rPr>
        <b/>
        <sz val="9"/>
        <color rgb="FF000000"/>
        <rFont val="Tahoma"/>
        <family val="2"/>
      </rPr>
      <t xml:space="preserve"> "En proceso".</t>
    </r>
  </si>
  <si>
    <t>1. Correo remisión compromisos éticos a la Coordinación Jurídica.
2. Compromisos éticos 
3. Acta de reunión 19 de marzo de 2021.</t>
  </si>
  <si>
    <r>
      <rPr>
        <b/>
        <sz val="9"/>
        <color rgb="FF000000"/>
        <rFont val="Tahoma"/>
        <family val="2"/>
      </rPr>
      <t xml:space="preserve">Análisis OCI: </t>
    </r>
    <r>
      <rPr>
        <sz val="9"/>
        <color rgb="FF000000"/>
        <rFont val="Tahoma"/>
        <family val="2"/>
      </rPr>
      <t>A la fecha no se ha adelantado, se tiene programado para el tercer trimestre de la vigencia, por lo cual se califica</t>
    </r>
    <r>
      <rPr>
        <b/>
        <sz val="9"/>
        <color rgb="FF000000"/>
        <rFont val="Tahoma"/>
        <family val="2"/>
      </rPr>
      <t xml:space="preserve"> "Sin iniciar"</t>
    </r>
    <r>
      <rPr>
        <sz val="9"/>
        <color rgb="FF000000"/>
        <rFont val="Tahoma"/>
        <family val="2"/>
      </rPr>
      <t xml:space="preserve"> y se hará seguimiento en el siguiente corte. </t>
    </r>
  </si>
  <si>
    <t>1. Acta de reunión del 19 de marzo de 2021.
2. Acta de reunión 9 de abril de 2021.
3. Acta de reunión 16 de abril de 2021.</t>
  </si>
  <si>
    <r>
      <rPr>
        <b/>
        <sz val="9"/>
        <color rgb="FF000000"/>
        <rFont val="Tahoma"/>
        <family val="2"/>
      </rPr>
      <t>Análisis OCI:</t>
    </r>
    <r>
      <rPr>
        <sz val="9"/>
        <color rgb="FF000000"/>
        <rFont val="Tahoma"/>
        <family val="2"/>
      </rPr>
      <t xml:space="preserve"> Se realizaron capacitaciones internas en temas de * Código de ética del auditor, * Código de integridad de Canal Capital y * Manual de auditoría, en reunión del 19 de marzo de 2021 y sobre * Gestión documental y * Manual de auditoría II el 9 y 16 de abril de 2021. De acuerdo con los avances presentados, se califica</t>
    </r>
    <r>
      <rPr>
        <b/>
        <sz val="9"/>
        <color rgb="FF000000"/>
        <rFont val="Tahoma"/>
        <family val="2"/>
      </rPr>
      <t xml:space="preserve"> "En proceso".</t>
    </r>
  </si>
  <si>
    <t xml:space="preserve">1. Acta de reunión del 19 de marzo de 2021. </t>
  </si>
  <si>
    <r>
      <rPr>
        <b/>
        <sz val="9"/>
        <color rgb="FF000000"/>
        <rFont val="Tahoma"/>
        <family val="2"/>
      </rPr>
      <t>Análisis OCI:</t>
    </r>
    <r>
      <rPr>
        <sz val="9"/>
        <color rgb="FF000000"/>
        <rFont val="Tahoma"/>
        <family val="2"/>
      </rPr>
      <t xml:space="preserve"> Se adelantó la sensibilización del Código de ética y Código de integridad, al equipo de Control Interno, el 19 de marzo de 2021. De acuerdo con los avances presentados, se califica </t>
    </r>
    <r>
      <rPr>
        <b/>
        <sz val="9"/>
        <color rgb="FF000000"/>
        <rFont val="Tahoma"/>
        <family val="2"/>
      </rPr>
      <t>"En proceso".</t>
    </r>
  </si>
  <si>
    <t xml:space="preserve">1. Correo remisión compromisos éticos a la Coordinación Jurídica.
2. Compromisos éticos 
</t>
  </si>
  <si>
    <r>
      <rPr>
        <b/>
        <sz val="9"/>
        <color rgb="FF000000"/>
        <rFont val="Tahoma"/>
        <family val="2"/>
      </rPr>
      <t>Análisis OCI:</t>
    </r>
    <r>
      <rPr>
        <sz val="9"/>
        <color rgb="FF000000"/>
        <rFont val="Tahoma"/>
        <family val="2"/>
      </rPr>
      <t xml:space="preserve"> Se adelantó el diligenciamiento y remisión de los compromisos éticos del equipo de la Oficina de Control Interno el 11 de marzo a la Coordinación Jurídica.
Igualmente, se adelantó la radicación del compromiso ético de Diana Romero con la cuenta presentada en abril. De acuerdo con los avances presentados, se califica</t>
    </r>
    <r>
      <rPr>
        <b/>
        <sz val="9"/>
        <color rgb="FF000000"/>
        <rFont val="Tahoma"/>
        <family val="2"/>
      </rPr>
      <t xml:space="preserve"> "Terminada".</t>
    </r>
  </si>
  <si>
    <t>1. Evidencias del reporte de seguimiento a los proyectos de inversión realizados durante el primer trimestre del año con relación a los informes indicados.</t>
  </si>
  <si>
    <t>Diana Romero</t>
  </si>
  <si>
    <t>1. Acta de reunión</t>
  </si>
  <si>
    <t xml:space="preserve"> 1. Estudios de seguridad
 2. Minuta contractual</t>
  </si>
  <si>
    <t>1. Se envía acta de reunión.</t>
  </si>
  <si>
    <r>
      <rPr>
        <b/>
        <sz val="9"/>
        <color theme="1"/>
        <rFont val="Tahoma"/>
        <family val="2"/>
      </rPr>
      <t xml:space="preserve">Reporte Subdirección Administrativa: </t>
    </r>
    <r>
      <rPr>
        <sz val="9"/>
        <color theme="1"/>
        <rFont val="Tahoma"/>
        <family val="2"/>
      </rPr>
      <t xml:space="preserve">Se adelanta una reunón con los integrantes del área de Servicios Administrativos con el fin de revisar el procedimiento AGRI-SA-PD-010 TOMA FÍSICA DE INVENTARIOS y se concluyó que no se es necesario realizar otra actualización dado que, esta actividad se adelantó en agosto de 2020 y se encuentra ajustado a la operación actual.
</t>
    </r>
    <r>
      <rPr>
        <b/>
        <sz val="9"/>
        <color theme="1"/>
        <rFont val="Tahoma"/>
        <family val="2"/>
      </rPr>
      <t xml:space="preserve">Análisis OCI: </t>
    </r>
    <r>
      <rPr>
        <sz val="9"/>
        <color theme="1"/>
        <rFont val="Tahoma"/>
        <family val="2"/>
      </rPr>
      <t xml:space="preserve"> Se verifica el acta de reunión enviada, la cuál correspode la reunión realizada para revisar la pertinencia de la actualización del procedimiento. Por lo anterior  se califica  como </t>
    </r>
    <r>
      <rPr>
        <b/>
        <sz val="9"/>
        <color theme="1"/>
        <rFont val="Tahoma"/>
        <family val="2"/>
      </rPr>
      <t>"Terminada".</t>
    </r>
  </si>
  <si>
    <r>
      <rPr>
        <b/>
        <sz val="9"/>
        <color theme="1"/>
        <rFont val="Tahoma"/>
        <family val="2"/>
      </rPr>
      <t xml:space="preserve">Reporte Subdirección Administrativa:Actividad 1: </t>
    </r>
    <r>
      <rPr>
        <sz val="9"/>
        <color theme="1"/>
        <rFont val="Tahoma"/>
        <family val="2"/>
      </rPr>
      <t>Se anexa los estudios de seguridad realizados en los lugares donde se presta el servicio de vigilancia (sede principal, cerro manjui y casa Quinta Camacho) todo dentro del marco del contrato de vigilancia y seguridad privada No. 573 de 2020 dado que no se ha suscrito un contrato nuevo en la vigencia 2021</t>
    </r>
    <r>
      <rPr>
        <b/>
        <sz val="9"/>
        <color theme="1"/>
        <rFont val="Tahoma"/>
        <family val="2"/>
      </rPr>
      <t xml:space="preserve">. Actividad 2: </t>
    </r>
    <r>
      <rPr>
        <sz val="9"/>
        <color theme="1"/>
        <rFont val="Tahoma"/>
        <family val="2"/>
      </rPr>
      <t xml:space="preserve">Se anexa la minuta contractual, la cual, corresponde al contrato 573 de 2020 con un plazo de ejecución desde el 7 de septiembre de 2020 hasta el 6 de julio de 2021.
</t>
    </r>
    <r>
      <rPr>
        <b/>
        <sz val="9"/>
        <color theme="1"/>
        <rFont val="Tahoma"/>
        <family val="2"/>
      </rPr>
      <t xml:space="preserve">Análisis OCI: </t>
    </r>
    <r>
      <rPr>
        <sz val="9"/>
        <color theme="1"/>
        <rFont val="Tahoma"/>
        <family val="2"/>
      </rPr>
      <t xml:space="preserve"> Se verifican los documentos enviados, los cuales dan soporte de que la contratación termina en julio de 2021 . Razón por la cuál el estudio de seguridad y la minuta contractual de esta vigencia, aún no se han elaborado, Se comprende que las actividades  de este año deben dar inicio antes de que se termine el contrato vigente con la empresa de seguridad. Por lo anterior  se califica  como </t>
    </r>
    <r>
      <rPr>
        <b/>
        <sz val="9"/>
        <color theme="1"/>
        <rFont val="Tahoma"/>
        <family val="2"/>
      </rPr>
      <t>"Sin Iniciar".</t>
    </r>
  </si>
  <si>
    <t>Estudio de mercado:
1. Cto 074-2021 - ETB
2. Cto 191-2021 - MEDIASTREAM
3. Cto 318-2021 - SISTEMAS COLOMBIA
4. Cto 338-2021 - Q PARTS
Cartas de Exclusividad
1. Nyl Electrónica cto 158-2021
2. Compañía Comercial Curacao de Colombia Cto 268-21
3. Adtel Latam Cto 354-2021
4. Istronyc Colombia Cto 357-2021</t>
  </si>
  <si>
    <t>Henry Beltrán</t>
  </si>
  <si>
    <r>
      <rPr>
        <b/>
        <sz val="9"/>
        <color theme="1"/>
        <rFont val="Tahoma"/>
        <family val="2"/>
      </rPr>
      <t>Comunicación publica</t>
    </r>
    <r>
      <rPr>
        <sz val="9"/>
        <color theme="1"/>
        <rFont val="Tahoma"/>
        <family val="2"/>
      </rPr>
      <t xml:space="preserve">
“MCOM-FT-019 SEGUIMIENTO A LA GESTION COMERCIAL Y MERCADEO”
https://docs.google.com/spreadsheets/d/1ffGQZG5IR9tId9nSyk9frYZ2mmp-TyXKR0AK8i-Gay4/edit#gid=690913478
</t>
    </r>
    <r>
      <rPr>
        <b/>
        <sz val="9"/>
        <color theme="1"/>
        <rFont val="Tahoma"/>
        <family val="2"/>
      </rPr>
      <t xml:space="preserve">Proyectos estratégicos </t>
    </r>
    <r>
      <rPr>
        <sz val="9"/>
        <color theme="1"/>
        <rFont val="Tahoma"/>
        <family val="2"/>
      </rPr>
      <t xml:space="preserve">
https://drive.google.com/drive/u/1/folders/1ePy6LmLc_VgSlub7tQseWrI7Nl1AzFf0
</t>
    </r>
  </si>
  <si>
    <t>Estudios previos de los procesos contractuales</t>
  </si>
  <si>
    <r>
      <rPr>
        <b/>
        <sz val="9"/>
        <color theme="1"/>
        <rFont val="Tahoma"/>
        <family val="2"/>
      </rPr>
      <t xml:space="preserve">Reporte Sistemas: </t>
    </r>
    <r>
      <rPr>
        <sz val="9"/>
        <color theme="1"/>
        <rFont val="Tahoma"/>
        <family val="2"/>
      </rPr>
      <t xml:space="preserve">Durante el periodo reportado se revisaron los anexos técnicos conteniendo información a la minucia acorde a los bienes y/o servicios a contratar, realizando pluralidad del mercado, para los procesos: COLUMBUS, CERTICAMARA, ECOMIL, ETC.
</t>
    </r>
    <r>
      <rPr>
        <b/>
        <sz val="9"/>
        <color theme="1"/>
        <rFont val="Tahoma"/>
        <family val="2"/>
      </rPr>
      <t>Análisis OCI:</t>
    </r>
    <r>
      <rPr>
        <sz val="9"/>
        <color theme="1"/>
        <rFont val="Tahoma"/>
        <family val="2"/>
      </rPr>
      <t xml:space="preserve"> Se informa al área que el reporte no es claro frente a la actividad de control. No es posible entender la expresión "realizando pluralidad del mercado" en el contexto de la actividad de control formulada pues esta va encaminada a la elaboración de anexos técnicos. De los soportes remitidos se encontró un estudio previo pero no un anexo técnico. Teniendo presente la fecha de la actividad, se califica</t>
    </r>
    <r>
      <rPr>
        <b/>
        <sz val="9"/>
        <color theme="1"/>
        <rFont val="Tahoma"/>
        <family val="2"/>
      </rPr>
      <t xml:space="preserve"> "En Proceso" </t>
    </r>
    <r>
      <rPr>
        <sz val="9"/>
        <color theme="1"/>
        <rFont val="Tahoma"/>
        <family val="2"/>
      </rPr>
      <t xml:space="preserve">con la alerta que los futuros reportes tengan conexidad con la actividad formulada y los soportes correspondan. De igual forma se sugiere revisar la formulación de los soportes de la actividad pues podría llegar a confundirse con el mismo control toda vez que ambos ítems mencionan el anexo técnico y no es preciso en señalar cual es el soporte de la revisión efectuada al anexo técnico. </t>
    </r>
  </si>
  <si>
    <t>Cotizaciones de los procesos contractuales.</t>
  </si>
  <si>
    <r>
      <rPr>
        <b/>
        <sz val="9"/>
        <color theme="1"/>
        <rFont val="Tahoma"/>
        <family val="2"/>
      </rPr>
      <t>Reporte Sistemas:</t>
    </r>
    <r>
      <rPr>
        <sz val="9"/>
        <color theme="1"/>
        <rFont val="Tahoma"/>
        <family val="2"/>
      </rPr>
      <t xml:space="preserve"> Durante el periodo del seguimiento se compararon los valores históricos de los contratos de bienes y servicios con las condiciones actuales del mercado y las referencias de entidades estatales.
</t>
    </r>
    <r>
      <rPr>
        <b/>
        <sz val="9"/>
        <color theme="1"/>
        <rFont val="Tahoma"/>
        <family val="2"/>
      </rPr>
      <t>Análisis OCI:</t>
    </r>
    <r>
      <rPr>
        <sz val="9"/>
        <color theme="1"/>
        <rFont val="Tahoma"/>
        <family val="2"/>
      </rPr>
      <t xml:space="preserve"> El control identificado esta dirigido a que se efectué un análisis comparativo entre los valores históricos y los precios actuales de mercado y las referencias con otras entidades estatales. La actividad de control formulada contempla "Identificar los valores de referencia históricos de la entidad y del sector" y el soporte son los estudios de mercado elaborado para las contrataciones de bienes y servicios relacionados con el área. Ni de lo reportado por el área ni los soportes remitidos dan cuenta que se cumpla con el control o la actividad de control. En los documentos remitidos no hay alguno que evidencie ese análisis establecido en el control. Por lo anterior se califica con alerta</t>
    </r>
    <r>
      <rPr>
        <b/>
        <sz val="9"/>
        <color theme="1"/>
        <rFont val="Tahoma"/>
        <family val="2"/>
      </rPr>
      <t xml:space="preserve"> "Sin Iniciar" </t>
    </r>
    <r>
      <rPr>
        <sz val="9"/>
        <color theme="1"/>
        <rFont val="Tahoma"/>
        <family val="2"/>
      </rPr>
      <t xml:space="preserve">toda vez que si se han efectuado tramites precontractuales según lo reportado pero no se ha dado cumplimiento a la actividad de control </t>
    </r>
  </si>
  <si>
    <t>1. Se entregan como evidencia de las capacitaciones efectuadas los días 7 y 22 de enero de 2021, sobre el Manual de Contratación adoptado en Diciembre de 2020 y  el procedimiento de Invitación Cerrada, las invitaciones realizadas a tales eventos.  2. Se entrega un listado de los contratos u ordenes de compra donde no se efectuó exigencia de pólizas durante el período comprendido entre Enero y Abril 30 de 2021.  Así mismo, se aporta la base de datos de contratación de todos los contratos suscritos entre Enero y Abril 30 de 2021, en dónde aparece el enlace de publicación de cada minuta contractual y donde se puede verificar si se hicieron o no exigencias de pólizas a los contratistas.</t>
  </si>
  <si>
    <r>
      <t xml:space="preserve">Reporte Coordinación Jurídica: </t>
    </r>
    <r>
      <rPr>
        <sz val="9"/>
        <color theme="1"/>
        <rFont val="Tahoma"/>
        <family val="2"/>
      </rPr>
      <t xml:space="preserve">1. Durante el período de comprendido entre enero y 30 de abril de 2021, se adelantó una (1) sesión de capacitación sobre el Manual de Contratación versión adoptada en diciembre de 2020, siendo realizada el 7 de enero de 2021 y el 22 de enero de 2021, se efectuó capacitación sobre el procedimiento de Invitación Cerrada. itución de pólizas a cargo de sus contratistas para efectos de amparar el cumplimiento de sus obligaciones. 2. Entre los meses de enero al 30 de abril de 2021, se suscribieron trescientos cincuenta y siete (357) contratos, de los cuales solamente a catorce (14) contratos no se les exigió la constitución de póliza, lo cual quedó justificado en los estudios previos y de acuerdo a la normatividad vigente.  </t>
    </r>
    <r>
      <rPr>
        <b/>
        <sz val="9"/>
        <color theme="1"/>
        <rFont val="Tahoma"/>
        <family val="2"/>
      </rPr>
      <t xml:space="preserve">
Análisis OCI: </t>
    </r>
    <r>
      <rPr>
        <sz val="9"/>
        <color theme="1"/>
        <rFont val="Tahoma"/>
        <family val="2"/>
      </rPr>
      <t xml:space="preserve">Una vez revisado los soportes remitidos y de acuerdo a lo reportado por el área, se evidencia desarrollo de la actividad de control formulada. De acuerdo a la fecha establecida se califica </t>
    </r>
    <r>
      <rPr>
        <b/>
        <sz val="9"/>
        <color theme="1"/>
        <rFont val="Tahoma"/>
        <family val="2"/>
      </rPr>
      <t>"En Proceso"</t>
    </r>
    <r>
      <rPr>
        <sz val="9"/>
        <color theme="1"/>
        <rFont val="Tahoma"/>
        <family val="2"/>
      </rPr>
      <t xml:space="preserve">. No obstante lo anterior, se recuerda al área que el soporte de la actividad de control numero 01 son actas de asistencia. Se sugiere revisar el soporte documental que corresponda. </t>
    </r>
  </si>
  <si>
    <r>
      <t>Reporte Planeación:</t>
    </r>
    <r>
      <rPr>
        <sz val="9"/>
        <color theme="1"/>
        <rFont val="Tahoma"/>
        <family val="2"/>
      </rPr>
      <t xml:space="preserve"> Durante el periodo de reporte se hicieron tres seguimientos: El primero de ellos en el mes de enero con corte al 31 de diciembre de 2020. El segundo en el mes de febrero asociado a la reprogramación de metas y presupuesto (No arroja soporte). El tercero em el mes de abril asociado a los seguimientos de los proyectos de inversión del primer trimestre de 2021. 
</t>
    </r>
    <r>
      <rPr>
        <b/>
        <sz val="9"/>
        <color theme="1"/>
        <rFont val="Tahoma"/>
        <family val="2"/>
      </rPr>
      <t xml:space="preserve">
Análisis OCI:</t>
    </r>
    <r>
      <rPr>
        <sz val="9"/>
        <color theme="1"/>
        <rFont val="Tahoma"/>
        <family val="2"/>
      </rPr>
      <t xml:space="preserve">  Se verifican los documentos envíados, los cuáles dan soporte a los seguimientos realizados. Sin embargo, no se remiten soportes de los correos electrónicos o actas de reunión como indica la actividad, de las reuniones con los responsables de hacer seguimineto a los proyectos. Además como se realizarán varios seguimientos en el año  se califica  como </t>
    </r>
    <r>
      <rPr>
        <b/>
        <sz val="9"/>
        <color theme="1"/>
        <rFont val="Tahoma"/>
        <family val="2"/>
      </rPr>
      <t>"En Proceso".</t>
    </r>
  </si>
  <si>
    <r>
      <rPr>
        <b/>
        <sz val="9"/>
        <color theme="1"/>
        <rFont val="Tahoma"/>
        <family val="2"/>
      </rPr>
      <t>Reporte Comercialización:</t>
    </r>
    <r>
      <rPr>
        <sz val="9"/>
        <color theme="1"/>
        <rFont val="Tahoma"/>
        <family val="2"/>
      </rPr>
      <t xml:space="preserve"> Se han realizado las reuniones de trafico con los equipos de proyectos estratégicos (comunicación publica y negocios estratégicos)y se ha dejado soporte de los seguimientos realizados
</t>
    </r>
    <r>
      <rPr>
        <b/>
        <sz val="9"/>
        <color theme="1"/>
        <rFont val="Tahoma"/>
        <family val="2"/>
      </rPr>
      <t xml:space="preserve">Análisis OCI: </t>
    </r>
    <r>
      <rPr>
        <sz val="9"/>
        <color theme="1"/>
        <rFont val="Tahoma"/>
        <family val="2"/>
      </rPr>
      <t xml:space="preserve">Se avisa al área que no se pudo adelantar la revisión de los soportes correspondientes a "proyectos estratégicos" al no tener permiso de ingreso. Se recuerda al área que la entrega de información debe asegurar un acceso real a los documentos soportes. 
Respecto a lo reportado y revisado en los soportes sobre "comunicación publica" se encontró que la herramienta “MCOM-FT-019 SEGUIMIENTO A LA GESTION COMERCIAL Y MERCADEO" no da cuenta de las reuniones contempladas en la actividad de control. Si bien registra la información de seguimiento a los convenios, cotizaciones, calculo del fee, flujo de jurídico de los proyectos y control de pausa y emisión, no da cuenta de cuando fueron las reuniones de trafico. Por lo anterior se califica </t>
    </r>
    <r>
      <rPr>
        <b/>
        <sz val="9"/>
        <color theme="1"/>
        <rFont val="Tahoma"/>
        <family val="2"/>
      </rPr>
      <t>"En Proceso"</t>
    </r>
    <r>
      <rPr>
        <sz val="9"/>
        <color theme="1"/>
        <rFont val="Tahoma"/>
        <family val="2"/>
      </rPr>
      <t xml:space="preserve"> y se recomienda que se revise la posibilidad de mejora del formato para el registro de las reuniones de trafico. </t>
    </r>
  </si>
  <si>
    <r>
      <t xml:space="preserve">Reporte Talento Humano: </t>
    </r>
    <r>
      <rPr>
        <sz val="9"/>
        <color theme="1"/>
        <rFont val="Tahoma"/>
        <family val="2"/>
      </rPr>
      <t xml:space="preserve">Se realizó la reunión en el área.
</t>
    </r>
    <r>
      <rPr>
        <b/>
        <sz val="9"/>
        <color theme="1"/>
        <rFont val="Tahoma"/>
        <family val="2"/>
      </rPr>
      <t xml:space="preserve">
Análisis OCI:  </t>
    </r>
    <r>
      <rPr>
        <sz val="9"/>
        <color theme="1"/>
        <rFont val="Tahoma"/>
        <family val="2"/>
      </rPr>
      <t xml:space="preserve">Se verifica el acta de reunión enviada, la cuál correspode a una reunión realizada por Talento Humano,donde se revisó el ingreso de una nueva persona a Capital en el mes de enero. En el acta se deja constancia de que el ingreso cumplio con los requisitos establecidos, verificando los controles establecidos para tal fin.  Se recomienda incluir en las reuniones y dejar constancia en las actas, la revisión del procedimineto    AGTH-PD-005 INGRESO DE SERVIDORES PUBLICOS .                                     
Teniendo en cuenta que se pueden generar más ingesos de personal durante el año, se califica  como </t>
    </r>
    <r>
      <rPr>
        <b/>
        <sz val="9"/>
        <color theme="1"/>
        <rFont val="Tahoma"/>
        <family val="2"/>
      </rPr>
      <t>"En Proceso"</t>
    </r>
    <r>
      <rPr>
        <sz val="9"/>
        <color theme="1"/>
        <rFont val="Tahoma"/>
        <family val="2"/>
      </rPr>
      <t>.</t>
    </r>
  </si>
  <si>
    <r>
      <t xml:space="preserve">Reporte Subdirección Administrativa: </t>
    </r>
    <r>
      <rPr>
        <sz val="9"/>
        <color theme="1"/>
        <rFont val="Tahoma"/>
        <family val="2"/>
      </rPr>
      <t xml:space="preserve">Se adelanta una reunón con los integrantes del área de Servicios Administrativos con el fin de revisar el procedimiento AGRI-SA-PD-008 SALIDA DE ELEMENTOS DEL ALMACEN y se concluyó que no se es necesario realizar otra actualización dado que, esta actividad se adelantó en agosto de 2020 y se encuentra ajustado a la operación actual.
</t>
    </r>
    <r>
      <rPr>
        <b/>
        <sz val="9"/>
        <color theme="1"/>
        <rFont val="Tahoma"/>
        <family val="2"/>
      </rPr>
      <t xml:space="preserve">Análisis OCI: </t>
    </r>
    <r>
      <rPr>
        <sz val="9"/>
        <color theme="1"/>
        <rFont val="Tahoma"/>
        <family val="2"/>
      </rPr>
      <t xml:space="preserve"> Se verifica el acta de reunión enviada, la cuál  corresponde a la revisión y análisis del procedimiento AGRI-SA-PD008, el cual según lo definido no requiere de una nueva actualización.  Por lo anterior  se califica  como</t>
    </r>
    <r>
      <rPr>
        <b/>
        <sz val="9"/>
        <color theme="1"/>
        <rFont val="Tahoma"/>
        <family val="2"/>
      </rPr>
      <t xml:space="preserve"> "Terminada"</t>
    </r>
  </si>
  <si>
    <r>
      <rPr>
        <b/>
        <sz val="9"/>
        <color theme="1"/>
        <rFont val="Tahoma"/>
        <family val="2"/>
      </rPr>
      <t>Reporte C. Técnica:</t>
    </r>
    <r>
      <rPr>
        <sz val="9"/>
        <color theme="1"/>
        <rFont val="Tahoma"/>
        <family val="2"/>
      </rPr>
      <t xml:space="preserve"> Durante el primer cuatrimestre la coordinación adelanto ocho (8) procesos de contratación de los cuales se realizó estudio de mercado a cuatro (4) procesos:
1. Cto 074-2021 - ETB
2. Cto 191-2021 - MEDIASTREAM
3. Cto 318-2021 - SISTEMAS COLOMBIA
4. Cto 338-2021 - Q PARTS
Los procesos correspondientes a los contratos: 158-2021 Nyl, 268-2021 Compañía Comercial Curacao, 354-2021 Adtel Latam, 357-2021 Istronyc Colombia, no presentan estudio de mercado ya que se trata de proveedores que cuentan con exclusividad para el territorio colombiano de las fábricas que representan
</t>
    </r>
    <r>
      <rPr>
        <b/>
        <sz val="9"/>
        <color theme="1"/>
        <rFont val="Tahoma"/>
        <family val="2"/>
      </rPr>
      <t>Análisis OCI:</t>
    </r>
    <r>
      <rPr>
        <sz val="9"/>
        <color theme="1"/>
        <rFont val="Tahoma"/>
        <family val="2"/>
      </rPr>
      <t xml:space="preserve"> Conforme a lo que reporta el área, a las evidencias presentadas como soporte y a lo formulado como actividad de control junto con los soportes identificados, se pudo evidenciar que:  Dentro de los documentos remitidos no fue posible evidenciar el formato  "AGJC-CN-FT-028 listado de documentos para contratar", adicional se observa lo siguiente: 
1) Del contrato 074-2021  no se evidencio una comparación técnica entre las ofertas presentadas por los proponentes. 2) Del contrato 318-2021 no evidencio la comparación técnica, comercial y económica. 
Por lo anterior se califica</t>
    </r>
    <r>
      <rPr>
        <b/>
        <sz val="9"/>
        <color theme="1"/>
        <rFont val="Tahoma"/>
        <family val="2"/>
      </rPr>
      <t xml:space="preserve"> "En Proceso"</t>
    </r>
    <r>
      <rPr>
        <sz val="9"/>
        <color theme="1"/>
        <rFont val="Tahoma"/>
        <family val="2"/>
      </rPr>
      <t xml:space="preserve"> con la recomendación que se tenga presente la actividad de control formulada y los soportes identificados para soportar dicha gestión, de acuerdo con lo indicado en el control correspondiente.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</si>
</sst>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39"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sz val="11"/>
      <color rgb="FFFF0000"/>
      <name val="Arial"/>
      <family val="2"/>
    </font>
    <font>
      <sz val="8"/>
      <name val="Calibri"/>
      <family val="2"/>
      <scheme val="minor"/>
    </font>
    <font>
      <sz val="10"/>
      <color theme="1"/>
      <name val="Arial Narrow"/>
      <family val="2"/>
    </font>
    <font>
      <b/>
      <sz val="10"/>
      <color rgb="FFFF0000"/>
      <name val="Arial"/>
      <family val="2"/>
    </font>
    <font>
      <b/>
      <sz val="8"/>
      <color rgb="FFFF0000"/>
      <name val="Arial"/>
      <family val="2"/>
    </font>
    <font>
      <b/>
      <sz val="11"/>
      <color rgb="FFFF0000"/>
      <name val="Arial"/>
      <family val="2"/>
    </font>
    <font>
      <i/>
      <sz val="11"/>
      <color rgb="FFFF0000"/>
      <name val="Arial"/>
      <family val="2"/>
    </font>
    <font>
      <sz val="10"/>
      <color rgb="FFFF0000"/>
      <name val="Arial"/>
      <family val="2"/>
    </font>
    <font>
      <b/>
      <sz val="9"/>
      <color theme="1"/>
      <name val="Tahoma"/>
      <family val="2"/>
    </font>
    <font>
      <b/>
      <sz val="10"/>
      <color theme="1"/>
      <name val="Tahoma"/>
      <family val="2"/>
    </font>
    <font>
      <sz val="9"/>
      <color theme="1"/>
      <name val="Tahoma"/>
      <family val="2"/>
    </font>
    <font>
      <sz val="10"/>
      <color theme="1"/>
      <name val="Tahoma"/>
      <family val="2"/>
    </font>
    <font>
      <b/>
      <sz val="9"/>
      <name val="Tahoma"/>
      <family val="2"/>
    </font>
    <font>
      <sz val="9"/>
      <name val="Tahoma"/>
      <family val="2"/>
    </font>
    <font>
      <b/>
      <sz val="9"/>
      <color rgb="FFFF0000"/>
      <name val="Tahoma"/>
      <family val="2"/>
    </font>
    <font>
      <sz val="9"/>
      <color rgb="FFFF0000"/>
      <name val="Tahoma"/>
      <family val="2"/>
    </font>
    <font>
      <b/>
      <sz val="10"/>
      <color theme="0"/>
      <name val="Tahoma"/>
      <family val="2"/>
    </font>
    <font>
      <sz val="9"/>
      <color rgb="FF000000"/>
      <name val="Tahoma"/>
      <family val="2"/>
    </font>
    <font>
      <b/>
      <sz val="9"/>
      <color rgb="FF000000"/>
      <name val="Tahoma"/>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s>
  <borders count="87">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0" borderId="0"/>
    <xf numFmtId="0" fontId="7" fillId="0" borderId="0"/>
    <xf numFmtId="0" fontId="7" fillId="0" borderId="0"/>
    <xf numFmtId="9"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44" fontId="11" fillId="0" borderId="0" applyFont="0" applyFill="0" applyBorder="0" applyAlignment="0" applyProtection="0"/>
  </cellStyleXfs>
  <cellXfs count="698">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1"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0" fillId="0" borderId="26"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xf>
    <xf numFmtId="0" fontId="16" fillId="0"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0"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58" xfId="0" applyFont="1" applyBorder="1" applyAlignment="1">
      <alignment horizontal="center" vertical="center"/>
    </xf>
    <xf numFmtId="0" fontId="9" fillId="0" borderId="59" xfId="0" applyFont="1" applyBorder="1" applyAlignment="1">
      <alignment vertical="center"/>
    </xf>
    <xf numFmtId="0" fontId="9" fillId="0" borderId="5"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23" xfId="0" applyFont="1" applyBorder="1" applyAlignment="1">
      <alignment horizontal="center" vertical="center"/>
    </xf>
    <xf numFmtId="0" fontId="9" fillId="0" borderId="50" xfId="0" applyFont="1" applyBorder="1" applyAlignment="1">
      <alignment vertical="center"/>
    </xf>
    <xf numFmtId="0" fontId="8" fillId="0" borderId="55" xfId="0" applyFont="1" applyBorder="1"/>
    <xf numFmtId="0" fontId="8" fillId="0" borderId="56" xfId="0" applyFont="1" applyBorder="1"/>
    <xf numFmtId="0" fontId="14"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8" fillId="0" borderId="0" xfId="0" applyFont="1" applyAlignment="1">
      <alignment vertical="center"/>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Fill="1" applyBorder="1" applyAlignment="1">
      <alignment horizontal="center" vertical="center"/>
    </xf>
    <xf numFmtId="0" fontId="13" fillId="0" borderId="50" xfId="0" applyFont="1" applyBorder="1" applyAlignment="1">
      <alignment horizontal="center" vertical="center"/>
    </xf>
    <xf numFmtId="0" fontId="13" fillId="0" borderId="23"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26" xfId="0" applyBorder="1"/>
    <xf numFmtId="0" fontId="0" fillId="0" borderId="0" xfId="0" applyFill="1"/>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0" fillId="0" borderId="46" xfId="0" applyFont="1" applyFill="1" applyBorder="1" applyAlignment="1" applyProtection="1">
      <alignment horizontal="center" vertical="center" wrapText="1"/>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4" fillId="0" borderId="0" xfId="0" applyFont="1" applyAlignment="1">
      <alignment vertical="center"/>
    </xf>
    <xf numFmtId="0" fontId="18" fillId="0" borderId="0" xfId="0" applyFont="1"/>
    <xf numFmtId="0" fontId="24"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18" fillId="0" borderId="0" xfId="0" applyFont="1" applyAlignment="1">
      <alignment vertical="center"/>
    </xf>
    <xf numFmtId="0" fontId="1" fillId="0" borderId="0" xfId="0" applyFont="1"/>
    <xf numFmtId="0" fontId="16"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48" xfId="0" applyFont="1" applyBorder="1" applyAlignment="1">
      <alignment horizontal="center" vertical="center"/>
    </xf>
    <xf numFmtId="0" fontId="7" fillId="0" borderId="4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1" xfId="0" applyFont="1" applyFill="1" applyBorder="1" applyAlignment="1">
      <alignment vertical="center" wrapText="1"/>
    </xf>
    <xf numFmtId="0" fontId="7" fillId="0" borderId="53" xfId="0" applyFont="1" applyFill="1" applyBorder="1" applyAlignment="1">
      <alignment vertical="center" wrapText="1"/>
    </xf>
    <xf numFmtId="0" fontId="7" fillId="0" borderId="48" xfId="0" applyFont="1" applyFill="1" applyBorder="1" applyAlignment="1">
      <alignment vertical="center" wrapText="1"/>
    </xf>
    <xf numFmtId="0" fontId="13" fillId="0" borderId="0"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vertical="center" wrapText="1"/>
    </xf>
    <xf numFmtId="0" fontId="12" fillId="0" borderId="0" xfId="0" applyFont="1" applyBorder="1" applyAlignment="1"/>
    <xf numFmtId="0" fontId="12" fillId="0" borderId="0" xfId="0" applyFont="1" applyBorder="1" applyAlignment="1">
      <alignment vertical="center"/>
    </xf>
    <xf numFmtId="0" fontId="10" fillId="0" borderId="0" xfId="0" applyFont="1" applyBorder="1" applyAlignment="1">
      <alignment vertical="center" wrapText="1"/>
    </xf>
    <xf numFmtId="0" fontId="15" fillId="0" borderId="0" xfId="0" applyFont="1" applyBorder="1" applyAlignment="1">
      <alignment vertical="center" wrapText="1"/>
    </xf>
    <xf numFmtId="0" fontId="26" fillId="17" borderId="12"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29" fillId="0" borderId="0" xfId="0" applyFont="1" applyAlignment="1" applyProtection="1">
      <alignment vertical="center"/>
      <protection locked="0"/>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left"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28" fillId="0" borderId="6" xfId="0" applyFont="1" applyBorder="1" applyAlignment="1" applyProtection="1">
      <alignment vertical="center" wrapText="1"/>
      <protection locked="0"/>
    </xf>
    <xf numFmtId="0" fontId="28" fillId="0" borderId="8" xfId="0" applyFont="1" applyBorder="1" applyAlignment="1" applyProtection="1">
      <alignment horizontal="center" vertical="center" wrapText="1"/>
    </xf>
    <xf numFmtId="9" fontId="28" fillId="0" borderId="6" xfId="4" applyFont="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22" xfId="0" applyFont="1" applyBorder="1" applyAlignment="1" applyProtection="1">
      <alignment horizontal="center" vertical="center" wrapText="1"/>
      <protection locked="0"/>
    </xf>
    <xf numFmtId="0" fontId="28" fillId="0" borderId="4"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2" borderId="4" xfId="0" applyFont="1" applyFill="1" applyBorder="1" applyAlignment="1" applyProtection="1">
      <alignment horizontal="left" vertical="center" wrapText="1"/>
      <protection locked="0"/>
    </xf>
    <xf numFmtId="0" fontId="28" fillId="0" borderId="4" xfId="0" applyFont="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left" vertical="center" wrapText="1"/>
      <protection locked="0"/>
    </xf>
    <xf numFmtId="0" fontId="28" fillId="0" borderId="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30" fillId="0" borderId="78" xfId="0" applyFont="1" applyFill="1" applyBorder="1" applyAlignment="1" applyProtection="1">
      <alignment horizontal="center" vertical="center" wrapText="1"/>
    </xf>
    <xf numFmtId="0" fontId="28" fillId="2" borderId="9" xfId="0" applyFont="1" applyFill="1" applyBorder="1" applyAlignment="1" applyProtection="1">
      <alignment vertical="center" wrapText="1"/>
      <protection locked="0"/>
    </xf>
    <xf numFmtId="0" fontId="28" fillId="0" borderId="10" xfId="0" applyFont="1" applyBorder="1" applyAlignment="1" applyProtection="1">
      <alignment horizontal="center" vertical="center" wrapText="1"/>
    </xf>
    <xf numFmtId="9" fontId="28" fillId="0" borderId="9" xfId="4" applyFont="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54" xfId="0" applyFont="1" applyBorder="1" applyAlignment="1" applyProtection="1">
      <alignment horizontal="center" vertical="center" wrapText="1"/>
    </xf>
    <xf numFmtId="0" fontId="28" fillId="2" borderId="9" xfId="0" applyFont="1" applyFill="1" applyBorder="1" applyAlignment="1" applyProtection="1">
      <alignment horizontal="left" vertical="center" wrapText="1"/>
      <protection locked="0"/>
    </xf>
    <xf numFmtId="0" fontId="28" fillId="2" borderId="5" xfId="0" applyFont="1" applyFill="1" applyBorder="1" applyAlignment="1" applyProtection="1">
      <alignment horizontal="center" vertical="center" wrapText="1"/>
      <protection locked="0"/>
    </xf>
    <xf numFmtId="0" fontId="28" fillId="0" borderId="4" xfId="0" applyFont="1" applyBorder="1" applyAlignment="1" applyProtection="1">
      <alignment vertical="center" wrapText="1"/>
      <protection locked="0"/>
    </xf>
    <xf numFmtId="0" fontId="31" fillId="2" borderId="4" xfId="0" applyFont="1" applyFill="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8" fillId="0" borderId="9" xfId="0" applyFont="1" applyBorder="1" applyAlignment="1" applyProtection="1">
      <alignment vertical="center" wrapText="1"/>
      <protection locked="0"/>
    </xf>
    <xf numFmtId="0" fontId="28" fillId="0" borderId="4" xfId="0" applyFont="1" applyBorder="1" applyAlignment="1" applyProtection="1">
      <alignment vertical="center" wrapText="1"/>
    </xf>
    <xf numFmtId="0" fontId="28" fillId="0" borderId="5" xfId="0" applyFont="1" applyBorder="1" applyAlignment="1" applyProtection="1">
      <alignment vertical="center" wrapText="1"/>
    </xf>
    <xf numFmtId="0" fontId="30" fillId="0" borderId="78" xfId="0" applyFont="1" applyFill="1" applyBorder="1" applyAlignment="1" applyProtection="1">
      <alignment vertical="center" wrapText="1"/>
    </xf>
    <xf numFmtId="0" fontId="28" fillId="0" borderId="4" xfId="0" applyFont="1" applyBorder="1" applyAlignment="1">
      <alignment horizontal="center" vertical="center" wrapText="1"/>
    </xf>
    <xf numFmtId="0" fontId="28" fillId="0" borderId="4" xfId="0" applyFont="1" applyBorder="1" applyAlignment="1">
      <alignment vertical="center" wrapText="1"/>
    </xf>
    <xf numFmtId="0" fontId="28" fillId="0" borderId="9" xfId="0" applyFont="1" applyFill="1" applyBorder="1" applyAlignment="1" applyProtection="1">
      <alignment vertical="center" wrapText="1"/>
    </xf>
    <xf numFmtId="0" fontId="28" fillId="0" borderId="4" xfId="0" applyFont="1" applyFill="1" applyBorder="1" applyAlignment="1" applyProtection="1">
      <alignment vertical="center" wrapText="1"/>
    </xf>
    <xf numFmtId="0" fontId="28" fillId="0" borderId="10" xfId="0" applyFont="1" applyBorder="1" applyAlignment="1" applyProtection="1">
      <alignment vertical="center" wrapText="1"/>
    </xf>
    <xf numFmtId="0" fontId="28" fillId="0" borderId="54" xfId="0" applyFont="1" applyBorder="1" applyAlignment="1" applyProtection="1">
      <alignment vertical="center" wrapText="1"/>
    </xf>
    <xf numFmtId="0" fontId="28" fillId="0" borderId="5" xfId="0" applyFont="1" applyBorder="1" applyAlignment="1" applyProtection="1">
      <alignment horizontal="center" vertical="center" wrapText="1"/>
      <protection locked="0"/>
    </xf>
    <xf numFmtId="0" fontId="28" fillId="0" borderId="10"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9" xfId="0" applyFont="1" applyBorder="1" applyAlignment="1" applyProtection="1">
      <alignment vertical="center" wrapText="1"/>
      <protection locked="0"/>
    </xf>
    <xf numFmtId="0" fontId="31" fillId="0" borderId="9" xfId="0" applyFont="1" applyBorder="1" applyAlignment="1" applyProtection="1">
      <alignment horizontal="left" vertical="center" wrapText="1"/>
      <protection locked="0"/>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4" xfId="0" applyFont="1" applyBorder="1" applyAlignment="1" applyProtection="1">
      <alignment horizontal="justify" vertical="center" wrapText="1"/>
      <protection locked="0"/>
    </xf>
    <xf numFmtId="0" fontId="31" fillId="2" borderId="4" xfId="0" applyFont="1" applyFill="1" applyBorder="1" applyAlignment="1" applyProtection="1">
      <alignment horizontal="justify" vertical="center" wrapText="1"/>
      <protection locked="0"/>
    </xf>
    <xf numFmtId="0" fontId="31" fillId="2" borderId="9" xfId="0" applyFont="1" applyFill="1" applyBorder="1" applyAlignment="1" applyProtection="1">
      <alignment horizontal="justify" vertical="center" wrapText="1"/>
      <protection locked="0"/>
    </xf>
    <xf numFmtId="0" fontId="28" fillId="0" borderId="4" xfId="0" applyFont="1" applyBorder="1" applyAlignment="1" applyProtection="1">
      <alignment horizontal="left" vertical="center" wrapText="1"/>
      <protection locked="0"/>
    </xf>
    <xf numFmtId="0" fontId="28" fillId="0" borderId="4" xfId="0" applyFont="1" applyBorder="1" applyAlignment="1" applyProtection="1">
      <alignment horizontal="center" vertical="center" wrapText="1"/>
      <protection locked="0"/>
    </xf>
    <xf numFmtId="10" fontId="28" fillId="0" borderId="9" xfId="4" applyNumberFormat="1" applyFont="1" applyBorder="1" applyAlignment="1" applyProtection="1">
      <alignment horizontal="center" vertical="center" wrapText="1"/>
      <protection locked="0"/>
    </xf>
    <xf numFmtId="0" fontId="31" fillId="0" borderId="4" xfId="0" applyFont="1" applyBorder="1" applyAlignment="1">
      <alignment horizontal="center" vertical="center" wrapText="1"/>
    </xf>
    <xf numFmtId="0" fontId="31" fillId="0" borderId="9" xfId="0" applyFont="1" applyBorder="1" applyAlignment="1">
      <alignment vertical="center" wrapText="1"/>
    </xf>
    <xf numFmtId="0" fontId="31" fillId="0" borderId="9" xfId="0" applyFont="1" applyBorder="1" applyAlignment="1">
      <alignment horizontal="left" vertical="center" wrapText="1"/>
    </xf>
    <xf numFmtId="0" fontId="31" fillId="0" borderId="4" xfId="0" applyFont="1" applyBorder="1" applyAlignment="1">
      <alignment horizontal="left" vertical="center" wrapText="1"/>
    </xf>
    <xf numFmtId="0" fontId="28" fillId="0" borderId="10" xfId="0" applyFont="1" applyBorder="1" applyAlignment="1">
      <alignment horizontal="center" vertical="center" wrapText="1"/>
    </xf>
    <xf numFmtId="164" fontId="28" fillId="0" borderId="9" xfId="4" applyNumberFormat="1" applyFont="1" applyBorder="1" applyAlignment="1" applyProtection="1">
      <alignment horizontal="center" vertical="center" wrapText="1"/>
      <protection locked="0"/>
    </xf>
    <xf numFmtId="0" fontId="31" fillId="0" borderId="79" xfId="0" applyFont="1" applyBorder="1" applyAlignment="1">
      <alignment horizontal="center" vertical="center" wrapText="1"/>
    </xf>
    <xf numFmtId="0" fontId="31" fillId="0" borderId="79" xfId="0" applyFont="1" applyBorder="1" applyAlignment="1" applyProtection="1">
      <alignment horizontal="center" vertical="center" wrapText="1"/>
      <protection locked="0"/>
    </xf>
    <xf numFmtId="0" fontId="31" fillId="0" borderId="10" xfId="0" applyFont="1" applyBorder="1" applyAlignment="1">
      <alignment horizontal="center" vertical="center" wrapText="1"/>
    </xf>
    <xf numFmtId="9" fontId="31" fillId="0" borderId="80" xfId="4" applyNumberFormat="1" applyFont="1" applyBorder="1" applyAlignment="1" applyProtection="1">
      <alignment horizontal="center" vertical="center" wrapText="1"/>
      <protection locked="0"/>
    </xf>
    <xf numFmtId="0" fontId="31" fillId="0" borderId="79" xfId="0" applyFont="1" applyBorder="1" applyAlignment="1" applyProtection="1">
      <alignment horizontal="left" vertical="center" wrapText="1"/>
      <protection locked="0"/>
    </xf>
    <xf numFmtId="0" fontId="31" fillId="0" borderId="85" xfId="0" applyFont="1" applyBorder="1" applyAlignment="1" applyProtection="1">
      <alignment horizontal="center" vertical="center" wrapText="1"/>
      <protection locked="0"/>
    </xf>
    <xf numFmtId="9" fontId="31" fillId="0" borderId="9" xfId="4" applyNumberFormat="1" applyFont="1" applyBorder="1" applyAlignment="1" applyProtection="1">
      <alignment horizontal="center" vertical="center" wrapText="1"/>
      <protection locked="0"/>
    </xf>
    <xf numFmtId="0" fontId="28" fillId="0" borderId="0" xfId="0" applyFont="1" applyProtection="1">
      <protection locked="0"/>
    </xf>
    <xf numFmtId="0" fontId="26" fillId="10" borderId="11" xfId="0" applyFont="1" applyFill="1" applyBorder="1" applyAlignment="1" applyProtection="1">
      <alignment horizontal="center" vertical="center"/>
      <protection locked="0"/>
    </xf>
    <xf numFmtId="0" fontId="26" fillId="10" borderId="12" xfId="0" applyFont="1" applyFill="1" applyBorder="1" applyAlignment="1" applyProtection="1">
      <alignment horizontal="center" vertical="center" wrapText="1"/>
      <protection locked="0"/>
    </xf>
    <xf numFmtId="0" fontId="26" fillId="10" borderId="12" xfId="0" applyFont="1" applyFill="1" applyBorder="1" applyAlignment="1" applyProtection="1">
      <alignment horizontal="center" vertical="center"/>
      <protection locked="0"/>
    </xf>
    <xf numFmtId="0" fontId="26" fillId="14" borderId="11" xfId="0" applyFont="1" applyFill="1" applyBorder="1" applyAlignment="1" applyProtection="1">
      <alignment horizontal="center" vertical="center" wrapText="1"/>
      <protection locked="0"/>
    </xf>
    <xf numFmtId="0" fontId="26" fillId="14" borderId="12" xfId="0" applyFont="1" applyFill="1" applyBorder="1" applyAlignment="1" applyProtection="1">
      <alignment horizontal="center" vertical="center" wrapText="1"/>
      <protection locked="0"/>
    </xf>
    <xf numFmtId="0" fontId="26" fillId="14" borderId="13" xfId="0" applyFont="1" applyFill="1" applyBorder="1" applyAlignment="1" applyProtection="1">
      <alignment horizontal="center" vertical="center" wrapText="1"/>
      <protection locked="0"/>
    </xf>
    <xf numFmtId="0" fontId="33" fillId="0" borderId="0" xfId="0" applyFont="1" applyProtection="1">
      <protection locked="0"/>
    </xf>
    <xf numFmtId="0" fontId="28" fillId="0" borderId="14" xfId="0" applyFont="1" applyBorder="1" applyAlignment="1" applyProtection="1">
      <alignment horizontal="left" vertical="center" wrapText="1"/>
      <protection locked="0"/>
    </xf>
    <xf numFmtId="14" fontId="28" fillId="0" borderId="7" xfId="0" applyNumberFormat="1" applyFont="1" applyBorder="1" applyAlignment="1" applyProtection="1">
      <alignment horizontal="center" vertical="center" wrapText="1"/>
      <protection locked="0"/>
    </xf>
    <xf numFmtId="14" fontId="28" fillId="0" borderId="22" xfId="0" applyNumberFormat="1" applyFont="1" applyBorder="1" applyAlignment="1" applyProtection="1">
      <alignment horizontal="center" vertical="center" wrapText="1"/>
      <protection locked="0"/>
    </xf>
    <xf numFmtId="14" fontId="28" fillId="2" borderId="4" xfId="0" applyNumberFormat="1" applyFont="1" applyFill="1" applyBorder="1" applyAlignment="1" applyProtection="1">
      <alignment horizontal="center" vertical="center" wrapText="1"/>
      <protection locked="0"/>
    </xf>
    <xf numFmtId="14" fontId="28" fillId="2" borderId="5" xfId="0" applyNumberFormat="1" applyFont="1" applyFill="1" applyBorder="1" applyAlignment="1" applyProtection="1">
      <alignment horizontal="center" vertical="center" wrapText="1"/>
      <protection locked="0"/>
    </xf>
    <xf numFmtId="14" fontId="28" fillId="0" borderId="14" xfId="0" applyNumberFormat="1" applyFont="1" applyBorder="1" applyAlignment="1" applyProtection="1">
      <alignment horizontal="center" vertical="center" wrapText="1"/>
      <protection locked="0"/>
    </xf>
    <xf numFmtId="14" fontId="28" fillId="0" borderId="58" xfId="0" applyNumberFormat="1" applyFont="1" applyBorder="1" applyAlignment="1" applyProtection="1">
      <alignment horizontal="center" vertical="center" wrapText="1"/>
      <protection locked="0"/>
    </xf>
    <xf numFmtId="14" fontId="31" fillId="0" borderId="4" xfId="0" applyNumberFormat="1" applyFont="1" applyBorder="1" applyAlignment="1" applyProtection="1">
      <alignment horizontal="center" vertical="center" wrapText="1"/>
      <protection locked="0"/>
    </xf>
    <xf numFmtId="14" fontId="31" fillId="0" borderId="5" xfId="0" applyNumberFormat="1"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14" fontId="28" fillId="0" borderId="4" xfId="0" applyNumberFormat="1" applyFont="1" applyBorder="1" applyAlignment="1" applyProtection="1">
      <alignment horizontal="center" vertical="center" wrapText="1"/>
      <protection locked="0"/>
    </xf>
    <xf numFmtId="14" fontId="28" fillId="0" borderId="5" xfId="0" applyNumberFormat="1" applyFont="1" applyBorder="1" applyAlignment="1" applyProtection="1">
      <alignment horizontal="center" vertical="center" wrapText="1"/>
      <protection locked="0"/>
    </xf>
    <xf numFmtId="0" fontId="28" fillId="0" borderId="0" xfId="0" applyFont="1" applyAlignment="1" applyProtection="1">
      <alignment horizontal="center"/>
      <protection locked="0"/>
    </xf>
    <xf numFmtId="15" fontId="28" fillId="0" borderId="14" xfId="0" applyNumberFormat="1"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xf>
    <xf numFmtId="164" fontId="28" fillId="0" borderId="14" xfId="4" applyNumberFormat="1" applyFont="1" applyBorder="1" applyAlignment="1" applyProtection="1">
      <alignment horizontal="center" vertical="center" wrapText="1"/>
    </xf>
    <xf numFmtId="164" fontId="28" fillId="0" borderId="0" xfId="0" applyNumberFormat="1" applyFont="1" applyProtection="1">
      <protection locked="0"/>
    </xf>
    <xf numFmtId="0" fontId="28" fillId="0" borderId="4" xfId="0" applyFont="1" applyBorder="1" applyAlignment="1" applyProtection="1">
      <alignment horizontal="left" vertical="center" wrapText="1"/>
      <protection locked="0"/>
    </xf>
    <xf numFmtId="0" fontId="28" fillId="0" borderId="14"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4" xfId="0" applyFont="1" applyBorder="1" applyAlignment="1" applyProtection="1">
      <alignment horizontal="left" vertical="center"/>
      <protection locked="0"/>
    </xf>
    <xf numFmtId="49" fontId="28" fillId="0" borderId="4" xfId="0" applyNumberFormat="1" applyFont="1" applyBorder="1" applyAlignment="1" applyProtection="1">
      <alignment horizontal="left" vertical="center" wrapText="1"/>
      <protection locked="0"/>
    </xf>
    <xf numFmtId="0" fontId="31" fillId="0" borderId="4" xfId="0" applyFont="1" applyBorder="1" applyAlignment="1" applyProtection="1">
      <alignment vertical="center" wrapText="1"/>
      <protection locked="0"/>
    </xf>
    <xf numFmtId="0" fontId="31" fillId="0" borderId="4" xfId="0" applyFont="1" applyBorder="1" applyAlignment="1" applyProtection="1">
      <alignment horizontal="center" vertical="center"/>
      <protection locked="0"/>
    </xf>
    <xf numFmtId="0" fontId="28" fillId="0" borderId="4" xfId="0" applyFont="1" applyBorder="1" applyAlignment="1" applyProtection="1">
      <alignment horizontal="left" vertical="center" wrapText="1"/>
      <protection locked="0"/>
    </xf>
    <xf numFmtId="0" fontId="28" fillId="0" borderId="4" xfId="0" applyFont="1" applyBorder="1" applyAlignment="1" applyProtection="1">
      <alignment vertical="center"/>
      <protection locked="0"/>
    </xf>
    <xf numFmtId="0" fontId="35" fillId="0" borderId="4" xfId="0" applyFont="1" applyBorder="1" applyAlignment="1">
      <alignment horizontal="left" vertical="center"/>
    </xf>
    <xf numFmtId="0" fontId="28" fillId="0" borderId="86" xfId="0" applyFont="1" applyBorder="1" applyAlignment="1">
      <alignment horizontal="left" vertical="center" wrapText="1"/>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28" fillId="0" borderId="82"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21"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83"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78" xfId="0" applyFont="1" applyFill="1" applyBorder="1" applyAlignment="1" applyProtection="1">
      <alignment horizontal="center" vertical="center" wrapText="1"/>
    </xf>
    <xf numFmtId="0" fontId="28" fillId="0" borderId="79"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31" fillId="0" borderId="79"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79"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14"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28" fillId="0" borderId="5" xfId="0" applyFont="1" applyBorder="1" applyAlignment="1">
      <alignment horizontal="center" vertical="center" wrapText="1"/>
    </xf>
    <xf numFmtId="0" fontId="28" fillId="0" borderId="5" xfId="0" applyFont="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79"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81" xfId="0"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54" xfId="0" applyFont="1" applyBorder="1" applyAlignment="1" applyProtection="1">
      <alignment horizontal="center" vertical="center" wrapText="1"/>
    </xf>
    <xf numFmtId="0" fontId="28" fillId="0" borderId="54" xfId="0" applyFont="1" applyBorder="1" applyAlignment="1">
      <alignment horizontal="center" vertical="center" wrapText="1"/>
    </xf>
    <xf numFmtId="0" fontId="30" fillId="0" borderId="78" xfId="0" applyFont="1" applyBorder="1" applyAlignment="1">
      <alignment horizontal="center" vertical="center" wrapText="1"/>
    </xf>
    <xf numFmtId="0" fontId="28" fillId="0" borderId="9" xfId="0" applyFont="1" applyBorder="1" applyAlignment="1">
      <alignment horizontal="center" vertical="center" wrapText="1"/>
    </xf>
    <xf numFmtId="0" fontId="31" fillId="0" borderId="4"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1" fontId="28" fillId="0" borderId="4" xfId="0" applyNumberFormat="1"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left" vertical="center"/>
    </xf>
    <xf numFmtId="0" fontId="31" fillId="0" borderId="81"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80" xfId="0"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0" fontId="31" fillId="0" borderId="81"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2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28" fillId="0" borderId="9" xfId="0" applyFont="1" applyBorder="1" applyAlignment="1" applyProtection="1">
      <alignment horizontal="center" vertical="center" wrapText="1"/>
      <protection locked="0"/>
    </xf>
    <xf numFmtId="0" fontId="28" fillId="0" borderId="4"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31" fillId="0" borderId="10" xfId="0" applyFont="1" applyBorder="1" applyAlignment="1">
      <alignment horizontal="left" vertical="center" wrapText="1"/>
    </xf>
    <xf numFmtId="0" fontId="31" fillId="0" borderId="10" xfId="0" applyFont="1" applyBorder="1" applyAlignment="1">
      <alignment horizontal="left" vertical="center"/>
    </xf>
    <xf numFmtId="0" fontId="27" fillId="9" borderId="45" xfId="0" applyFont="1" applyFill="1" applyBorder="1" applyAlignment="1" applyProtection="1">
      <alignment horizontal="center" vertical="center"/>
      <protection locked="0"/>
    </xf>
    <xf numFmtId="0" fontId="27" fillId="9" borderId="46" xfId="0" applyFont="1" applyFill="1" applyBorder="1" applyAlignment="1" applyProtection="1">
      <alignment horizontal="center" vertical="center"/>
      <protection locked="0"/>
    </xf>
    <xf numFmtId="0" fontId="27" fillId="9" borderId="47" xfId="0" applyFont="1" applyFill="1" applyBorder="1" applyAlignment="1" applyProtection="1">
      <alignment horizontal="center" vertical="center"/>
      <protection locked="0"/>
    </xf>
    <xf numFmtId="0" fontId="26" fillId="13" borderId="24" xfId="0" applyFont="1" applyFill="1" applyBorder="1" applyAlignment="1" applyProtection="1">
      <alignment horizontal="center" vertical="center" wrapText="1"/>
      <protection locked="0"/>
    </xf>
    <xf numFmtId="0" fontId="26" fillId="13" borderId="25"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3" borderId="38" xfId="0" applyFont="1" applyFill="1" applyBorder="1" applyAlignment="1" applyProtection="1">
      <alignment horizontal="center" vertical="center" wrapText="1"/>
      <protection locked="0"/>
    </xf>
    <xf numFmtId="0" fontId="26" fillId="13" borderId="60" xfId="0" applyFont="1" applyFill="1" applyBorder="1" applyAlignment="1" applyProtection="1">
      <alignment horizontal="center" vertical="center" wrapText="1"/>
      <protection locked="0"/>
    </xf>
    <xf numFmtId="0" fontId="26" fillId="13" borderId="40" xfId="0" applyFont="1" applyFill="1" applyBorder="1" applyAlignment="1" applyProtection="1">
      <alignment horizontal="center" vertical="center" wrapText="1"/>
      <protection locked="0"/>
    </xf>
    <xf numFmtId="0" fontId="26" fillId="14" borderId="20" xfId="0" applyFont="1" applyFill="1" applyBorder="1" applyAlignment="1" applyProtection="1">
      <alignment horizontal="center" vertical="center" wrapText="1"/>
      <protection locked="0"/>
    </xf>
    <xf numFmtId="0" fontId="26" fillId="14" borderId="11" xfId="0" applyFont="1" applyFill="1" applyBorder="1" applyAlignment="1" applyProtection="1">
      <alignment horizontal="center" vertical="center" wrapText="1"/>
      <protection locked="0"/>
    </xf>
    <xf numFmtId="0" fontId="26" fillId="14" borderId="35" xfId="0" applyFont="1" applyFill="1" applyBorder="1" applyAlignment="1" applyProtection="1">
      <alignment horizontal="center" vertical="center" textRotation="90" wrapText="1"/>
      <protection locked="0"/>
    </xf>
    <xf numFmtId="0" fontId="26" fillId="14" borderId="38" xfId="0" applyFont="1" applyFill="1" applyBorder="1" applyAlignment="1" applyProtection="1">
      <alignment horizontal="center" vertical="center" textRotation="90" wrapText="1"/>
      <protection locked="0"/>
    </xf>
    <xf numFmtId="2" fontId="28" fillId="0" borderId="4" xfId="5" applyNumberFormat="1" applyFont="1" applyBorder="1" applyAlignment="1" applyProtection="1">
      <alignment horizontal="center" vertical="center" wrapText="1"/>
    </xf>
    <xf numFmtId="0" fontId="26" fillId="14" borderId="6" xfId="0" applyFont="1" applyFill="1" applyBorder="1" applyAlignment="1" applyProtection="1">
      <alignment horizontal="center" vertical="center" wrapText="1"/>
      <protection locked="0"/>
    </xf>
    <xf numFmtId="0" fontId="26" fillId="14" borderId="7" xfId="0" applyFont="1" applyFill="1" applyBorder="1" applyAlignment="1" applyProtection="1">
      <alignment horizontal="center" vertical="center" wrapText="1"/>
      <protection locked="0"/>
    </xf>
    <xf numFmtId="0" fontId="26" fillId="14" borderId="8" xfId="0" applyFont="1" applyFill="1" applyBorder="1" applyAlignment="1" applyProtection="1">
      <alignment horizontal="center" vertical="center" wrapText="1"/>
      <protection locked="0"/>
    </xf>
    <xf numFmtId="0" fontId="26" fillId="14" borderId="14" xfId="0" applyFont="1" applyFill="1" applyBorder="1" applyAlignment="1" applyProtection="1">
      <alignment horizontal="center" vertical="center" wrapText="1"/>
      <protection locked="0"/>
    </xf>
    <xf numFmtId="0" fontId="26" fillId="14" borderId="12" xfId="0" applyFont="1" applyFill="1" applyBorder="1" applyAlignment="1" applyProtection="1">
      <alignment horizontal="center" vertical="center" wrapText="1"/>
      <protection locked="0"/>
    </xf>
    <xf numFmtId="0" fontId="26" fillId="14" borderId="3" xfId="0" applyFont="1" applyFill="1" applyBorder="1" applyAlignment="1" applyProtection="1">
      <alignment horizontal="center" vertical="center" textRotation="90" wrapText="1"/>
      <protection locked="0"/>
    </xf>
    <xf numFmtId="0" fontId="26" fillId="14" borderId="44" xfId="0" applyFont="1" applyFill="1" applyBorder="1" applyAlignment="1" applyProtection="1">
      <alignment horizontal="center" vertical="center" textRotation="90" wrapText="1"/>
      <protection locked="0"/>
    </xf>
    <xf numFmtId="0" fontId="28" fillId="0" borderId="61" xfId="0" applyFont="1" applyBorder="1" applyAlignment="1" applyProtection="1">
      <alignment horizontal="center" vertical="center" wrapText="1"/>
    </xf>
    <xf numFmtId="0" fontId="28" fillId="0" borderId="35" xfId="0" applyFont="1" applyFill="1" applyBorder="1" applyAlignment="1" applyProtection="1">
      <alignment horizontal="center" vertical="center" wrapText="1"/>
    </xf>
    <xf numFmtId="0" fontId="26" fillId="19" borderId="21" xfId="0" applyFont="1" applyFill="1" applyBorder="1" applyAlignment="1">
      <alignment horizontal="center" vertical="center" wrapText="1"/>
    </xf>
    <xf numFmtId="0" fontId="26" fillId="19" borderId="13" xfId="0" applyFont="1" applyFill="1" applyBorder="1" applyAlignment="1">
      <alignment horizontal="center" vertical="center" wrapText="1"/>
    </xf>
    <xf numFmtId="0" fontId="27" fillId="15" borderId="45" xfId="0" applyFont="1" applyFill="1" applyBorder="1" applyAlignment="1" applyProtection="1">
      <alignment horizontal="center" vertical="center"/>
      <protection locked="0"/>
    </xf>
    <xf numFmtId="0" fontId="27" fillId="15" borderId="46" xfId="0" applyFont="1" applyFill="1" applyBorder="1" applyAlignment="1" applyProtection="1">
      <alignment horizontal="center" vertical="center"/>
      <protection locked="0"/>
    </xf>
    <xf numFmtId="0" fontId="27" fillId="15" borderId="47" xfId="0" applyFont="1" applyFill="1" applyBorder="1" applyAlignment="1" applyProtection="1">
      <alignment horizontal="center" vertical="center"/>
      <protection locked="0"/>
    </xf>
    <xf numFmtId="0" fontId="26" fillId="11" borderId="14" xfId="0" applyFont="1" applyFill="1" applyBorder="1" applyAlignment="1" applyProtection="1">
      <alignment horizontal="center" vertical="center" wrapText="1"/>
      <protection locked="0"/>
    </xf>
    <xf numFmtId="0" fontId="26" fillId="11" borderId="12" xfId="0" applyFont="1" applyFill="1" applyBorder="1" applyAlignment="1" applyProtection="1">
      <alignment horizontal="center" vertical="center" wrapText="1"/>
      <protection locked="0"/>
    </xf>
    <xf numFmtId="0" fontId="26" fillId="11" borderId="20" xfId="0" applyFont="1" applyFill="1" applyBorder="1" applyAlignment="1" applyProtection="1">
      <alignment horizontal="center" vertical="center" wrapText="1"/>
      <protection locked="0"/>
    </xf>
    <xf numFmtId="0" fontId="26" fillId="11" borderId="11" xfId="0" applyFont="1" applyFill="1" applyBorder="1" applyAlignment="1" applyProtection="1">
      <alignment horizontal="center" vertical="center" wrapText="1"/>
      <protection locked="0"/>
    </xf>
    <xf numFmtId="0" fontId="27" fillId="8" borderId="45" xfId="0" applyFont="1" applyFill="1" applyBorder="1" applyAlignment="1" applyProtection="1">
      <alignment horizontal="center" vertical="center"/>
      <protection locked="0"/>
    </xf>
    <xf numFmtId="0" fontId="27" fillId="8" borderId="46" xfId="0" applyFont="1" applyFill="1" applyBorder="1" applyAlignment="1" applyProtection="1">
      <alignment horizontal="center" vertical="center"/>
      <protection locked="0"/>
    </xf>
    <xf numFmtId="0" fontId="27" fillId="8" borderId="47" xfId="0" applyFont="1" applyFill="1" applyBorder="1" applyAlignment="1" applyProtection="1">
      <alignment horizontal="center" vertical="center"/>
      <protection locked="0"/>
    </xf>
    <xf numFmtId="0" fontId="26" fillId="11" borderId="21" xfId="0" applyFont="1" applyFill="1" applyBorder="1" applyAlignment="1" applyProtection="1">
      <alignment horizontal="center" vertical="center" wrapText="1"/>
      <protection locked="0"/>
    </xf>
    <xf numFmtId="0" fontId="26" fillId="11" borderId="13" xfId="0" applyFont="1" applyFill="1" applyBorder="1" applyAlignment="1" applyProtection="1">
      <alignment horizontal="center" vertical="center" wrapText="1"/>
      <protection locked="0"/>
    </xf>
    <xf numFmtId="0" fontId="26" fillId="11" borderId="35" xfId="0" applyFont="1" applyFill="1" applyBorder="1" applyAlignment="1" applyProtection="1">
      <alignment horizontal="center" vertical="center" wrapText="1"/>
      <protection locked="0"/>
    </xf>
    <xf numFmtId="0" fontId="26" fillId="11" borderId="38" xfId="0" applyFont="1" applyFill="1" applyBorder="1" applyAlignment="1" applyProtection="1">
      <alignment horizontal="center" vertical="center" wrapText="1"/>
      <protection locked="0"/>
    </xf>
    <xf numFmtId="0" fontId="26" fillId="11" borderId="35" xfId="0" applyFont="1" applyFill="1" applyBorder="1" applyAlignment="1" applyProtection="1">
      <alignment horizontal="center" vertical="center" textRotation="90" wrapText="1"/>
      <protection locked="0"/>
    </xf>
    <xf numFmtId="0" fontId="26" fillId="11" borderId="38" xfId="0" applyFont="1" applyFill="1" applyBorder="1" applyAlignment="1" applyProtection="1">
      <alignment horizontal="center" vertical="center" textRotation="90" wrapText="1"/>
      <protection locked="0"/>
    </xf>
    <xf numFmtId="0" fontId="26" fillId="14" borderId="24" xfId="0" applyFont="1" applyFill="1" applyBorder="1" applyAlignment="1" applyProtection="1">
      <alignment horizontal="center" vertical="center" wrapText="1"/>
      <protection locked="0"/>
    </xf>
    <xf numFmtId="0" fontId="26" fillId="14" borderId="25" xfId="0" applyFont="1" applyFill="1" applyBorder="1" applyAlignment="1" applyProtection="1">
      <alignment horizontal="center" vertical="center" wrapText="1"/>
      <protection locked="0"/>
    </xf>
    <xf numFmtId="0" fontId="26" fillId="14" borderId="52" xfId="0" applyFont="1" applyFill="1" applyBorder="1" applyAlignment="1" applyProtection="1">
      <alignment horizontal="center" vertical="center" wrapText="1"/>
      <protection locked="0"/>
    </xf>
    <xf numFmtId="0" fontId="26" fillId="14" borderId="57" xfId="0" applyFont="1" applyFill="1" applyBorder="1" applyAlignment="1" applyProtection="1">
      <alignment horizontal="center" vertical="center" wrapText="1"/>
      <protection locked="0"/>
    </xf>
    <xf numFmtId="0" fontId="26" fillId="10" borderId="20" xfId="0" applyFont="1" applyFill="1" applyBorder="1" applyAlignment="1" applyProtection="1">
      <alignment horizontal="center" vertical="center" wrapText="1"/>
      <protection locked="0"/>
    </xf>
    <xf numFmtId="0" fontId="26" fillId="10" borderId="14" xfId="0" applyFont="1" applyFill="1" applyBorder="1" applyAlignment="1" applyProtection="1">
      <alignment horizontal="center" vertical="center"/>
      <protection locked="0"/>
    </xf>
    <xf numFmtId="0" fontId="26" fillId="10" borderId="35" xfId="0" applyFont="1" applyFill="1" applyBorder="1" applyAlignment="1" applyProtection="1">
      <alignment horizontal="center" vertical="center" wrapText="1"/>
      <protection locked="0"/>
    </xf>
    <xf numFmtId="0" fontId="26" fillId="10" borderId="38" xfId="0" applyFont="1" applyFill="1" applyBorder="1" applyAlignment="1" applyProtection="1">
      <alignment horizontal="center" vertical="center"/>
      <protection locked="0"/>
    </xf>
    <xf numFmtId="0" fontId="26" fillId="10" borderId="61" xfId="0" applyFont="1" applyFill="1" applyBorder="1" applyAlignment="1" applyProtection="1">
      <alignment horizontal="center" vertical="center" wrapText="1"/>
      <protection locked="0"/>
    </xf>
    <xf numFmtId="0" fontId="26" fillId="10" borderId="39" xfId="0" applyFont="1" applyFill="1" applyBorder="1" applyAlignment="1" applyProtection="1">
      <alignment horizontal="center" vertical="center" wrapText="1"/>
      <protection locked="0"/>
    </xf>
    <xf numFmtId="0" fontId="26" fillId="10" borderId="35" xfId="0" applyFont="1" applyFill="1" applyBorder="1" applyAlignment="1" applyProtection="1">
      <alignment horizontal="center" vertical="center"/>
      <protection locked="0"/>
    </xf>
    <xf numFmtId="0" fontId="28" fillId="0" borderId="37" xfId="0" applyFont="1" applyBorder="1" applyAlignment="1" applyProtection="1">
      <alignment horizontal="center"/>
    </xf>
    <xf numFmtId="0" fontId="28" fillId="0" borderId="54" xfId="0" applyFont="1" applyBorder="1" applyAlignment="1" applyProtection="1">
      <alignment horizontal="center"/>
    </xf>
    <xf numFmtId="0" fontId="28" fillId="0" borderId="57" xfId="0" applyFont="1" applyBorder="1" applyAlignment="1" applyProtection="1">
      <alignment horizontal="center"/>
    </xf>
    <xf numFmtId="0" fontId="26" fillId="13" borderId="3" xfId="0" applyFont="1" applyFill="1" applyBorder="1" applyAlignment="1" applyProtection="1">
      <alignment horizontal="center" vertical="center" wrapText="1"/>
      <protection locked="0"/>
    </xf>
    <xf numFmtId="0" fontId="26" fillId="13" borderId="44" xfId="0" applyFont="1" applyFill="1" applyBorder="1" applyAlignment="1" applyProtection="1">
      <alignment horizontal="center" vertical="center" wrapText="1"/>
      <protection locked="0"/>
    </xf>
    <xf numFmtId="0" fontId="27" fillId="12" borderId="45" xfId="0" applyFont="1" applyFill="1" applyBorder="1" applyAlignment="1" applyProtection="1">
      <alignment horizontal="center" vertical="center"/>
      <protection locked="0"/>
    </xf>
    <xf numFmtId="0" fontId="27" fillId="12" borderId="46" xfId="0" applyFont="1" applyFill="1" applyBorder="1" applyAlignment="1" applyProtection="1">
      <alignment horizontal="center" vertical="center"/>
      <protection locked="0"/>
    </xf>
    <xf numFmtId="0" fontId="27" fillId="12" borderId="47" xfId="0" applyFont="1" applyFill="1" applyBorder="1" applyAlignment="1" applyProtection="1">
      <alignment horizontal="center" vertical="center"/>
      <protection locked="0"/>
    </xf>
    <xf numFmtId="0" fontId="28" fillId="0" borderId="30" xfId="0" applyFont="1" applyBorder="1" applyAlignment="1" applyProtection="1">
      <alignment horizontal="center" vertical="center"/>
    </xf>
    <xf numFmtId="0" fontId="28" fillId="0" borderId="31"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29" xfId="0" applyFont="1" applyBorder="1" applyAlignment="1" applyProtection="1">
      <alignment horizontal="center" vertical="center"/>
    </xf>
    <xf numFmtId="0" fontId="27" fillId="0" borderId="30"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7" fillId="0" borderId="55"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56"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6" fillId="0" borderId="30" xfId="0" applyFont="1" applyBorder="1" applyAlignment="1" applyProtection="1">
      <alignment horizontal="center" vertical="center"/>
    </xf>
    <xf numFmtId="0" fontId="26" fillId="0" borderId="33" xfId="0" applyFont="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55"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56" xfId="0" applyFont="1" applyBorder="1" applyAlignment="1" applyProtection="1">
      <alignment horizontal="center" vertical="center"/>
    </xf>
    <xf numFmtId="0" fontId="26" fillId="0" borderId="32"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0" borderId="29" xfId="0"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56" xfId="0"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29" xfId="0" applyFont="1" applyBorder="1" applyAlignment="1" applyProtection="1">
      <alignment horizontal="center" vertical="center"/>
    </xf>
    <xf numFmtId="0" fontId="26" fillId="17" borderId="42" xfId="0" applyFont="1" applyFill="1" applyBorder="1" applyAlignment="1" applyProtection="1">
      <alignment horizontal="center" vertical="center" wrapText="1"/>
      <protection locked="0"/>
    </xf>
    <xf numFmtId="0" fontId="26" fillId="17" borderId="43" xfId="0" applyFont="1" applyFill="1" applyBorder="1" applyAlignment="1" applyProtection="1">
      <alignment horizontal="center" vertical="center" wrapText="1"/>
      <protection locked="0"/>
    </xf>
    <xf numFmtId="0" fontId="26" fillId="17" borderId="18" xfId="0" applyFont="1" applyFill="1" applyBorder="1" applyAlignment="1" applyProtection="1">
      <alignment horizontal="center" vertical="center" wrapText="1"/>
      <protection locked="0"/>
    </xf>
    <xf numFmtId="0" fontId="26" fillId="17" borderId="38" xfId="0" applyFont="1" applyFill="1" applyBorder="1" applyAlignment="1" applyProtection="1">
      <alignment horizontal="center" vertical="center" wrapText="1"/>
      <protection locked="0"/>
    </xf>
    <xf numFmtId="0" fontId="27" fillId="16" borderId="26" xfId="0" applyFont="1" applyFill="1" applyBorder="1" applyAlignment="1" applyProtection="1">
      <alignment horizontal="center" vertical="center"/>
      <protection locked="0"/>
    </xf>
    <xf numFmtId="0" fontId="27" fillId="16" borderId="34" xfId="0" applyFont="1" applyFill="1" applyBorder="1" applyAlignment="1" applyProtection="1">
      <alignment horizontal="center" vertical="center"/>
      <protection locked="0"/>
    </xf>
    <xf numFmtId="0" fontId="27" fillId="16" borderId="27" xfId="0" applyFont="1" applyFill="1" applyBorder="1" applyAlignment="1" applyProtection="1">
      <alignment horizontal="center" vertical="center"/>
      <protection locked="0"/>
    </xf>
    <xf numFmtId="0" fontId="26" fillId="17" borderId="20" xfId="0" applyFont="1" applyFill="1" applyBorder="1" applyAlignment="1" applyProtection="1">
      <alignment horizontal="center" vertical="center" wrapText="1"/>
      <protection locked="0"/>
    </xf>
    <xf numFmtId="0" fontId="26" fillId="17" borderId="11" xfId="0" applyFont="1" applyFill="1" applyBorder="1" applyAlignment="1" applyProtection="1">
      <alignment horizontal="center" vertical="center" wrapText="1"/>
      <protection locked="0"/>
    </xf>
    <xf numFmtId="0" fontId="26" fillId="17" borderId="21" xfId="0" applyFont="1" applyFill="1" applyBorder="1" applyAlignment="1" applyProtection="1">
      <alignment horizontal="center" vertical="center" wrapText="1"/>
      <protection locked="0"/>
    </xf>
    <xf numFmtId="0" fontId="26" fillId="17" borderId="13" xfId="0" applyFont="1" applyFill="1" applyBorder="1" applyAlignment="1" applyProtection="1">
      <alignment horizontal="center" vertical="center" wrapText="1"/>
      <protection locked="0"/>
    </xf>
    <xf numFmtId="0" fontId="26" fillId="17" borderId="35" xfId="0" applyFont="1" applyFill="1" applyBorder="1" applyAlignment="1" applyProtection="1">
      <alignment horizontal="center" vertical="center" wrapText="1"/>
      <protection locked="0"/>
    </xf>
    <xf numFmtId="0" fontId="26" fillId="10" borderId="38" xfId="0" applyFont="1" applyFill="1" applyBorder="1" applyAlignment="1" applyProtection="1">
      <alignment horizontal="center" vertical="center" wrapText="1"/>
      <protection locked="0"/>
    </xf>
    <xf numFmtId="0" fontId="34" fillId="18" borderId="26" xfId="0" applyFont="1" applyFill="1" applyBorder="1" applyAlignment="1">
      <alignment horizontal="center" vertical="center"/>
    </xf>
    <xf numFmtId="0" fontId="34" fillId="18" borderId="34" xfId="0" applyFont="1" applyFill="1" applyBorder="1" applyAlignment="1">
      <alignment horizontal="center" vertical="center"/>
    </xf>
    <xf numFmtId="0" fontId="34" fillId="18" borderId="27" xfId="0" applyFont="1" applyFill="1" applyBorder="1" applyAlignment="1">
      <alignment horizontal="center" vertical="center"/>
    </xf>
    <xf numFmtId="14" fontId="26" fillId="19" borderId="20" xfId="0" applyNumberFormat="1" applyFont="1" applyFill="1" applyBorder="1" applyAlignment="1">
      <alignment horizontal="center" vertical="center" wrapText="1"/>
    </xf>
    <xf numFmtId="14" fontId="26" fillId="19" borderId="11" xfId="0" applyNumberFormat="1" applyFont="1" applyFill="1" applyBorder="1" applyAlignment="1">
      <alignment horizontal="center" vertical="center" wrapText="1"/>
    </xf>
    <xf numFmtId="0" fontId="26" fillId="19" borderId="14" xfId="0" applyFont="1" applyFill="1" applyBorder="1" applyAlignment="1">
      <alignment horizontal="center" vertical="center" wrapText="1"/>
    </xf>
    <xf numFmtId="0" fontId="26" fillId="19" borderId="12" xfId="0" applyFont="1" applyFill="1" applyBorder="1" applyAlignment="1">
      <alignment horizontal="center" vertical="center" wrapText="1"/>
    </xf>
    <xf numFmtId="164" fontId="26" fillId="19" borderId="14" xfId="4" applyNumberFormat="1" applyFont="1" applyFill="1" applyBorder="1" applyAlignment="1">
      <alignment horizontal="center" vertical="center" wrapText="1"/>
    </xf>
    <xf numFmtId="164" fontId="26" fillId="19" borderId="12" xfId="4" applyNumberFormat="1" applyFont="1" applyFill="1" applyBorder="1" applyAlignment="1">
      <alignment horizontal="center" vertical="center" wrapText="1"/>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25" fillId="0" borderId="0" xfId="0" applyFont="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9" fillId="0" borderId="53" xfId="0" applyFont="1" applyBorder="1" applyAlignment="1">
      <alignment horizontal="left" vertical="center" wrapText="1"/>
    </xf>
    <xf numFmtId="0" fontId="9" fillId="0" borderId="15" xfId="0" applyFont="1" applyBorder="1" applyAlignment="1">
      <alignment horizontal="left" vertical="center" wrapText="1"/>
    </xf>
    <xf numFmtId="0" fontId="9" fillId="0" borderId="54" xfId="0" applyFont="1" applyBorder="1" applyAlignment="1">
      <alignment horizontal="left"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center"/>
    </xf>
    <xf numFmtId="0" fontId="12" fillId="0" borderId="22" xfId="0" applyFont="1" applyBorder="1" applyAlignment="1">
      <alignment horizontal="center"/>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59" xfId="0" applyFont="1" applyBorder="1" applyAlignment="1">
      <alignment horizontal="center"/>
    </xf>
    <xf numFmtId="0" fontId="12" fillId="0" borderId="58"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41"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12" fillId="0" borderId="20" xfId="0" applyFont="1" applyBorder="1" applyAlignment="1">
      <alignment horizontal="center"/>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21" fillId="0" borderId="0" xfId="0" applyFont="1" applyAlignment="1">
      <alignment horizontal="center" vertical="center" wrapText="1"/>
    </xf>
    <xf numFmtId="0" fontId="15" fillId="0" borderId="55" xfId="0" applyFont="1" applyBorder="1" applyAlignment="1">
      <alignment horizontal="center" vertical="center" wrapText="1"/>
    </xf>
    <xf numFmtId="0" fontId="15" fillId="0" borderId="0" xfId="0" applyFont="1" applyAlignment="1">
      <alignment horizontal="center" vertical="center" wrapText="1"/>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6"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1" fillId="0" borderId="0" xfId="0" applyFont="1" applyAlignment="1">
      <alignment horizontal="left" vertical="center" wrapText="1"/>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4" fillId="0" borderId="27" xfId="0" applyFont="1" applyBorder="1" applyAlignment="1">
      <alignment horizontal="left"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4" xfId="0" applyFont="1" applyBorder="1" applyAlignment="1">
      <alignment horizontal="center" vertical="center" wrapText="1"/>
    </xf>
    <xf numFmtId="0" fontId="12" fillId="0" borderId="21" xfId="0" applyFont="1" applyBorder="1" applyAlignment="1">
      <alignment horizont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5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55" xfId="0" applyFont="1" applyBorder="1" applyAlignment="1">
      <alignment horizontal="center" vertical="center"/>
    </xf>
    <xf numFmtId="0" fontId="12" fillId="0" borderId="0" xfId="0" applyFont="1" applyBorder="1" applyAlignment="1">
      <alignment horizontal="center" vertical="center"/>
    </xf>
    <xf numFmtId="0" fontId="12" fillId="0" borderId="56"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8" fillId="0" borderId="53" xfId="0" applyFont="1" applyBorder="1" applyAlignment="1">
      <alignment vertical="center" wrapText="1"/>
    </xf>
    <xf numFmtId="0" fontId="8" fillId="0" borderId="15" xfId="0" applyFont="1" applyBorder="1" applyAlignment="1">
      <alignment vertical="center" wrapText="1"/>
    </xf>
    <xf numFmtId="0" fontId="8" fillId="0" borderId="54" xfId="0" applyFont="1" applyBorder="1" applyAlignment="1">
      <alignment vertical="center" wrapText="1"/>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7" fillId="0" borderId="67" xfId="0" applyFont="1" applyBorder="1" applyAlignment="1">
      <alignment vertical="center" wrapText="1"/>
    </xf>
    <xf numFmtId="0" fontId="7" fillId="0" borderId="62" xfId="0" applyFont="1" applyBorder="1" applyAlignment="1">
      <alignment vertical="center" wrapText="1"/>
    </xf>
    <xf numFmtId="0" fontId="7" fillId="0" borderId="68" xfId="0" applyFont="1" applyBorder="1" applyAlignment="1">
      <alignment vertical="center" wrapText="1"/>
    </xf>
    <xf numFmtId="0" fontId="7" fillId="0" borderId="74" xfId="0" applyFont="1" applyBorder="1" applyAlignment="1">
      <alignment horizontal="left" vertical="center" wrapText="1"/>
    </xf>
    <xf numFmtId="0" fontId="7" fillId="0" borderId="62" xfId="0" applyFont="1" applyBorder="1" applyAlignment="1">
      <alignment horizontal="left" vertical="center" wrapText="1"/>
    </xf>
    <xf numFmtId="0" fontId="7" fillId="0" borderId="75" xfId="0" applyFont="1" applyBorder="1" applyAlignment="1">
      <alignment horizontal="lef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7" fillId="0" borderId="71" xfId="0" applyFont="1" applyBorder="1" applyAlignment="1">
      <alignment vertical="center" wrapText="1"/>
    </xf>
    <xf numFmtId="0" fontId="7" fillId="0" borderId="76" xfId="0" applyFont="1" applyBorder="1" applyAlignment="1">
      <alignment horizontal="left" vertical="center" wrapText="1"/>
    </xf>
    <xf numFmtId="0" fontId="7" fillId="0" borderId="63" xfId="0" applyFont="1" applyBorder="1" applyAlignment="1">
      <alignment horizontal="left" vertical="center" wrapText="1"/>
    </xf>
    <xf numFmtId="0" fontId="7" fillId="0" borderId="77" xfId="0" applyFont="1" applyBorder="1" applyAlignment="1">
      <alignment horizontal="left" vertical="center" wrapText="1"/>
    </xf>
    <xf numFmtId="0" fontId="8" fillId="0" borderId="0" xfId="0" applyFont="1" applyBorder="1" applyAlignment="1">
      <alignment horizontal="center" vertical="center"/>
    </xf>
    <xf numFmtId="0" fontId="7" fillId="0" borderId="65" xfId="0" applyFont="1" applyBorder="1" applyAlignment="1">
      <alignment vertical="center" wrapText="1"/>
    </xf>
    <xf numFmtId="0" fontId="7" fillId="0" borderId="64" xfId="0" applyFont="1" applyBorder="1" applyAlignment="1">
      <alignment vertical="center" wrapText="1"/>
    </xf>
    <xf numFmtId="0" fontId="7" fillId="0" borderId="66" xfId="0" applyFont="1" applyBorder="1" applyAlignment="1">
      <alignment vertical="center" wrapText="1"/>
    </xf>
    <xf numFmtId="0" fontId="7" fillId="0" borderId="72" xfId="0" applyFont="1" applyBorder="1" applyAlignment="1">
      <alignment horizontal="left" vertical="center" wrapText="1"/>
    </xf>
    <xf numFmtId="0" fontId="7" fillId="0" borderId="64" xfId="0" applyFont="1" applyBorder="1" applyAlignment="1">
      <alignment horizontal="left" vertical="center" wrapText="1"/>
    </xf>
    <xf numFmtId="0" fontId="7" fillId="0" borderId="73"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54" xfId="0" applyFont="1" applyBorder="1" applyAlignment="1">
      <alignment horizontal="left" vertical="center" wrapText="1"/>
    </xf>
    <xf numFmtId="0" fontId="7" fillId="0" borderId="23" xfId="0" applyFont="1" applyBorder="1" applyAlignment="1">
      <alignment horizontal="left" vertical="center" wrapText="1"/>
    </xf>
    <xf numFmtId="0" fontId="7" fillId="0" borderId="49" xfId="0" applyFont="1" applyBorder="1" applyAlignment="1">
      <alignment horizontal="left" vertical="center" wrapText="1"/>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0" fontId="7" fillId="0" borderId="22"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15" fillId="0" borderId="0" xfId="0" applyFont="1" applyBorder="1" applyAlignment="1">
      <alignment horizontal="center" vertical="center" wrapText="1"/>
    </xf>
    <xf numFmtId="0" fontId="7" fillId="0" borderId="41" xfId="0" applyFont="1" applyBorder="1" applyAlignment="1">
      <alignment horizontal="left" vertical="center" wrapText="1"/>
    </xf>
    <xf numFmtId="0" fontId="7" fillId="0" borderId="48" xfId="0" applyFont="1" applyBorder="1" applyAlignment="1">
      <alignment horizontal="left" vertical="center" wrapText="1"/>
    </xf>
    <xf numFmtId="0" fontId="12" fillId="0" borderId="8" xfId="0" applyFont="1" applyBorder="1" applyAlignment="1">
      <alignment horizont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6" fillId="0" borderId="53" xfId="0" applyFont="1" applyBorder="1" applyAlignment="1">
      <alignment vertical="center" wrapText="1"/>
    </xf>
    <xf numFmtId="0" fontId="6" fillId="0" borderId="15" xfId="0" applyFont="1" applyBorder="1" applyAlignment="1">
      <alignment vertical="center" wrapText="1"/>
    </xf>
    <xf numFmtId="0" fontId="6" fillId="0" borderId="54"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7" xfId="0" applyFont="1" applyBorder="1" applyAlignment="1">
      <alignment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2" fillId="0" borderId="26" xfId="0" applyFont="1" applyBorder="1" applyAlignment="1">
      <alignment horizontal="center" vertical="center" wrapText="1"/>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5" fillId="0" borderId="2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53" xfId="0" applyFont="1" applyBorder="1" applyAlignment="1">
      <alignment horizontal="left" vertical="center" wrapText="1"/>
    </xf>
    <xf numFmtId="0" fontId="8" fillId="0" borderId="15" xfId="0" applyFont="1" applyBorder="1" applyAlignment="1">
      <alignment horizontal="left" vertical="center" wrapText="1"/>
    </xf>
    <xf numFmtId="0" fontId="8" fillId="0" borderId="54"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51" xfId="0" applyFont="1" applyBorder="1" applyAlignment="1">
      <alignment horizontal="left" vertical="center" wrapText="1"/>
    </xf>
    <xf numFmtId="0" fontId="8" fillId="0" borderId="1" xfId="0" applyFont="1" applyBorder="1" applyAlignment="1">
      <alignment horizontal="left" vertical="center" wrapText="1"/>
    </xf>
    <xf numFmtId="0" fontId="8" fillId="0" borderId="52"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7" xfId="0" applyFont="1" applyBorder="1" applyAlignment="1">
      <alignment horizontal="center" vertical="center" wrapText="1"/>
    </xf>
    <xf numFmtId="0" fontId="10" fillId="0" borderId="17"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2" fillId="0" borderId="41" xfId="0" applyFont="1" applyBorder="1" applyAlignment="1">
      <alignment horizontal="center"/>
    </xf>
    <xf numFmtId="0" fontId="12" fillId="0" borderId="37" xfId="0" applyFont="1" applyBorder="1" applyAlignment="1">
      <alignment horizont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8" fillId="0" borderId="57" xfId="0" applyFont="1" applyBorder="1" applyAlignment="1">
      <alignment horizontal="center" vertical="center"/>
    </xf>
    <xf numFmtId="0" fontId="28" fillId="0" borderId="0" xfId="0" applyFont="1" applyFill="1" applyProtection="1">
      <protection locked="0"/>
    </xf>
    <xf numFmtId="0" fontId="26" fillId="0" borderId="4" xfId="0" applyFont="1" applyFill="1" applyBorder="1" applyAlignment="1" applyProtection="1">
      <alignment horizontal="justify" vertical="center" wrapText="1"/>
      <protection locked="0"/>
    </xf>
    <xf numFmtId="0" fontId="28" fillId="0" borderId="4" xfId="0" applyFont="1" applyFill="1" applyBorder="1" applyAlignment="1" applyProtection="1">
      <alignment horizontal="justify" vertical="center" wrapText="1"/>
      <protection locked="0"/>
    </xf>
  </cellXfs>
  <cellStyles count="9">
    <cellStyle name="Moneda" xfId="5" builtinId="4"/>
    <cellStyle name="Moneda 2" xfId="8"/>
    <cellStyle name="Normal" xfId="0" builtinId="0"/>
    <cellStyle name="Normal 2" xfId="1"/>
    <cellStyle name="Normal 3" xfId="2"/>
    <cellStyle name="Normal 3 2" xfId="6"/>
    <cellStyle name="Normal 4" xfId="3"/>
    <cellStyle name="Normal 4 2" xfId="7"/>
    <cellStyle name="Porcentaje" xfId="4" builtinId="5"/>
  </cellStyles>
  <dxfs count="85">
    <dxf>
      <font>
        <b/>
        <i val="0"/>
        <color theme="0"/>
      </font>
      <fill>
        <patternFill>
          <bgColor rgb="FFC00000"/>
        </patternFill>
      </fill>
    </dxf>
    <dxf>
      <font>
        <b/>
        <i val="0"/>
        <color theme="0"/>
      </font>
      <fill>
        <patternFill>
          <bgColor theme="6" tint="-0.499984740745262"/>
        </patternFill>
      </fill>
    </dxf>
    <dxf>
      <font>
        <b/>
        <i val="0"/>
      </font>
      <fill>
        <patternFill>
          <bgColor rgb="FFFFC000"/>
        </patternFill>
      </fill>
    </dxf>
    <dxf>
      <font>
        <b/>
        <i val="0"/>
        <color theme="0"/>
      </font>
      <fill>
        <patternFill>
          <bgColor rgb="FFFF33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ill>
        <patternFill patternType="solid">
          <fgColor rgb="FFDCE6F1"/>
          <bgColor rgb="FF00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49</xdr:col>
      <xdr:colOff>13323</xdr:colOff>
      <xdr:row>0</xdr:row>
      <xdr:rowOff>233829</xdr:rowOff>
    </xdr:from>
    <xdr:to>
      <xdr:col>49</xdr:col>
      <xdr:colOff>722020</xdr:colOff>
      <xdr:row>3</xdr:row>
      <xdr:rowOff>5304</xdr:rowOff>
    </xdr:to>
    <xdr:pic>
      <xdr:nvPicPr>
        <xdr:cNvPr id="3" name="2 Imagen" descr="C:\Users\john.garcia\Desktop\2020-01-08.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31590" y="233829"/>
          <a:ext cx="708697" cy="609675"/>
        </a:xfrm>
        <a:prstGeom prst="rect">
          <a:avLst/>
        </a:prstGeom>
        <a:noFill/>
        <a:ln>
          <a:noFill/>
        </a:ln>
      </xdr:spPr>
    </xdr:pic>
    <xdr:clientData/>
  </xdr:twoCellAnchor>
  <xdr:twoCellAnchor editAs="oneCell">
    <xdr:from>
      <xdr:col>0</xdr:col>
      <xdr:colOff>565523</xdr:colOff>
      <xdr:row>0</xdr:row>
      <xdr:rowOff>59017</xdr:rowOff>
    </xdr:from>
    <xdr:to>
      <xdr:col>1</xdr:col>
      <xdr:colOff>584199</xdr:colOff>
      <xdr:row>3</xdr:row>
      <xdr:rowOff>220133</xdr:rowOff>
    </xdr:to>
    <xdr:pic>
      <xdr:nvPicPr>
        <xdr:cNvPr id="8" name="5 Imagen" descr="C:\Users\john.garcia\Desktop\LOGO CAPITAL LETRA NEGRA.png">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523" y="59017"/>
          <a:ext cx="1525743" cy="999316"/>
        </a:xfrm>
        <a:prstGeom prst="rect">
          <a:avLst/>
        </a:prstGeom>
        <a:noFill/>
        <a:ln>
          <a:noFill/>
        </a:ln>
      </xdr:spPr>
    </xdr:pic>
    <xdr:clientData/>
  </xdr:twoCellAnchor>
  <xdr:twoCellAnchor editAs="oneCell">
    <xdr:from>
      <xdr:col>17</xdr:col>
      <xdr:colOff>487456</xdr:colOff>
      <xdr:row>0</xdr:row>
      <xdr:rowOff>81428</xdr:rowOff>
    </xdr:from>
    <xdr:to>
      <xdr:col>34</xdr:col>
      <xdr:colOff>431800</xdr:colOff>
      <xdr:row>3</xdr:row>
      <xdr:rowOff>101600</xdr:rowOff>
    </xdr:to>
    <xdr:pic>
      <xdr:nvPicPr>
        <xdr:cNvPr id="6" name="2 Imagen" descr="C:\Users\john.garcia\Desktop\2020-01-08.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77656" y="81428"/>
          <a:ext cx="1129677" cy="858372"/>
        </a:xfrm>
        <a:prstGeom prst="rect">
          <a:avLst/>
        </a:prstGeom>
        <a:noFill/>
        <a:ln>
          <a:noFill/>
        </a:ln>
      </xdr:spPr>
    </xdr:pic>
    <xdr:clientData/>
  </xdr:twoCellAnchor>
  <xdr:twoCellAnchor editAs="oneCell">
    <xdr:from>
      <xdr:col>36</xdr:col>
      <xdr:colOff>32124</xdr:colOff>
      <xdr:row>0</xdr:row>
      <xdr:rowOff>33617</xdr:rowOff>
    </xdr:from>
    <xdr:to>
      <xdr:col>36</xdr:col>
      <xdr:colOff>1557867</xdr:colOff>
      <xdr:row>3</xdr:row>
      <xdr:rowOff>194733</xdr:rowOff>
    </xdr:to>
    <xdr:pic>
      <xdr:nvPicPr>
        <xdr:cNvPr id="7" name="5 Imagen" descr="C:\Users\john.garcia\Desktop\LOGO CAPITAL LETRA NEGRA.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00991" y="33617"/>
          <a:ext cx="1525743" cy="999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189481</xdr:colOff>
      <xdr:row>1</xdr:row>
      <xdr:rowOff>50934</xdr:rowOff>
    </xdr:from>
    <xdr:to>
      <xdr:col>17</xdr:col>
      <xdr:colOff>898178</xdr:colOff>
      <xdr:row>1</xdr:row>
      <xdr:rowOff>665091</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60413" y="241434"/>
          <a:ext cx="708697" cy="614157"/>
        </a:xfrm>
        <a:prstGeom prst="rect">
          <a:avLst/>
        </a:prstGeom>
        <a:noFill/>
        <a:ln>
          <a:noFill/>
        </a:ln>
      </xdr:spPr>
    </xdr:pic>
    <xdr:clientData/>
  </xdr:twoCellAnchor>
  <xdr:twoCellAnchor editAs="oneCell">
    <xdr:from>
      <xdr:col>1</xdr:col>
      <xdr:colOff>1434354</xdr:colOff>
      <xdr:row>1</xdr:row>
      <xdr:rowOff>33618</xdr:rowOff>
    </xdr:from>
    <xdr:to>
      <xdr:col>1</xdr:col>
      <xdr:colOff>2521325</xdr:colOff>
      <xdr:row>2</xdr:row>
      <xdr:rowOff>3876</xdr:rowOff>
    </xdr:to>
    <xdr:pic>
      <xdr:nvPicPr>
        <xdr:cNvPr id="6" name="5 Imagen" descr="C:\Users\john.garcia\Desktop\LOGO CAPITAL LETRA NEGRA.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1383" y="235324"/>
          <a:ext cx="1086971" cy="671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123265</xdr:colOff>
      <xdr:row>1</xdr:row>
      <xdr:rowOff>56028</xdr:rowOff>
    </xdr:from>
    <xdr:to>
      <xdr:col>1</xdr:col>
      <xdr:colOff>44824</xdr:colOff>
      <xdr:row>1</xdr:row>
      <xdr:rowOff>649231</xdr:rowOff>
    </xdr:to>
    <xdr:pic>
      <xdr:nvPicPr>
        <xdr:cNvPr id="5" name="5 Imagen" descr="C:\Users\john.garcia\Desktop\LOGO CAPITAL LETRA NEGRA.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90499"/>
          <a:ext cx="986118"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zoomScale="85" zoomScaleNormal="85" workbookViewId="0">
      <selection activeCell="E11" sqref="E11"/>
    </sheetView>
  </sheetViews>
  <sheetFormatPr baseColWidth="10" defaultColWidth="9.88671875" defaultRowHeight="13.5" customHeight="1" x14ac:dyDescent="0.25"/>
  <cols>
    <col min="1" max="1" width="4.33203125" style="1" customWidth="1"/>
    <col min="2" max="2" width="19.109375" style="1" customWidth="1"/>
    <col min="3" max="7" width="18.33203125" style="1" customWidth="1"/>
    <col min="8" max="16384" width="9.88671875" style="1"/>
  </cols>
  <sheetData>
    <row r="2" spans="1:8" ht="37.5" customHeight="1" x14ac:dyDescent="0.25">
      <c r="A2" s="283" t="s">
        <v>185</v>
      </c>
      <c r="B2" s="283"/>
      <c r="C2" s="283"/>
      <c r="D2" s="283"/>
      <c r="E2" s="283"/>
      <c r="F2" s="283"/>
      <c r="G2" s="283"/>
    </row>
    <row r="3" spans="1:8" ht="8.25" customHeight="1" x14ac:dyDescent="0.25"/>
    <row r="4" spans="1:8" ht="13.5" customHeight="1" x14ac:dyDescent="0.25">
      <c r="E4" s="291" t="s">
        <v>70</v>
      </c>
      <c r="F4" s="291"/>
      <c r="G4" s="291"/>
    </row>
    <row r="5" spans="1:8" ht="6" customHeight="1" x14ac:dyDescent="0.25">
      <c r="D5" s="2"/>
      <c r="E5" s="3"/>
      <c r="F5" s="3"/>
      <c r="G5" s="3"/>
      <c r="H5" s="4"/>
    </row>
    <row r="6" spans="1:8" ht="6" customHeight="1" thickBot="1" x14ac:dyDescent="0.3">
      <c r="E6" s="3"/>
      <c r="F6" s="3"/>
      <c r="G6" s="3"/>
    </row>
    <row r="7" spans="1:8" ht="20.25" customHeight="1" x14ac:dyDescent="0.25">
      <c r="A7" s="292" t="s">
        <v>3</v>
      </c>
      <c r="B7" s="5" t="s">
        <v>4</v>
      </c>
      <c r="C7" s="6">
        <v>5</v>
      </c>
      <c r="D7" s="7">
        <v>10</v>
      </c>
      <c r="E7" s="8">
        <v>15</v>
      </c>
      <c r="F7" s="9">
        <v>20</v>
      </c>
      <c r="G7" s="10">
        <v>25</v>
      </c>
    </row>
    <row r="8" spans="1:8" ht="20.25" customHeight="1" x14ac:dyDescent="0.25">
      <c r="A8" s="292"/>
      <c r="B8" s="5" t="s">
        <v>5</v>
      </c>
      <c r="C8" s="6">
        <v>4</v>
      </c>
      <c r="D8" s="7">
        <v>8</v>
      </c>
      <c r="E8" s="11">
        <v>12</v>
      </c>
      <c r="F8" s="12">
        <v>16</v>
      </c>
      <c r="G8" s="13">
        <v>20</v>
      </c>
    </row>
    <row r="9" spans="1:8" ht="20.25" customHeight="1" x14ac:dyDescent="0.25">
      <c r="A9" s="292"/>
      <c r="B9" s="5" t="s">
        <v>6</v>
      </c>
      <c r="C9" s="6">
        <v>3</v>
      </c>
      <c r="D9" s="14">
        <v>6</v>
      </c>
      <c r="E9" s="11">
        <v>9</v>
      </c>
      <c r="F9" s="15">
        <v>12</v>
      </c>
      <c r="G9" s="13">
        <v>15</v>
      </c>
    </row>
    <row r="10" spans="1:8" ht="20.25" customHeight="1" x14ac:dyDescent="0.25">
      <c r="A10" s="292"/>
      <c r="B10" s="5" t="s">
        <v>7</v>
      </c>
      <c r="C10" s="16">
        <v>2</v>
      </c>
      <c r="D10" s="14">
        <v>4</v>
      </c>
      <c r="E10" s="17">
        <v>6</v>
      </c>
      <c r="F10" s="15">
        <v>8</v>
      </c>
      <c r="G10" s="18">
        <v>10</v>
      </c>
    </row>
    <row r="11" spans="1:8" ht="20.25" customHeight="1" thickBot="1" x14ac:dyDescent="0.3">
      <c r="A11" s="292"/>
      <c r="B11" s="5" t="s">
        <v>8</v>
      </c>
      <c r="C11" s="16">
        <v>1</v>
      </c>
      <c r="D11" s="19">
        <v>2</v>
      </c>
      <c r="E11" s="20">
        <v>3</v>
      </c>
      <c r="F11" s="21">
        <v>4</v>
      </c>
      <c r="G11" s="22">
        <v>5</v>
      </c>
    </row>
    <row r="12" spans="1:8" ht="18" customHeight="1" x14ac:dyDescent="0.25">
      <c r="B12" s="293"/>
      <c r="C12" s="5" t="s">
        <v>9</v>
      </c>
      <c r="D12" s="5" t="s">
        <v>10</v>
      </c>
      <c r="E12" s="23" t="s">
        <v>11</v>
      </c>
      <c r="F12" s="23" t="s">
        <v>12</v>
      </c>
      <c r="G12" s="23" t="s">
        <v>13</v>
      </c>
    </row>
    <row r="13" spans="1:8" ht="22.5" customHeight="1" x14ac:dyDescent="0.25">
      <c r="B13" s="293"/>
      <c r="C13" s="294" t="s">
        <v>14</v>
      </c>
      <c r="D13" s="295"/>
      <c r="E13" s="295"/>
      <c r="F13" s="295"/>
      <c r="G13" s="296"/>
    </row>
    <row r="14" spans="1:8" ht="13.5" customHeight="1" x14ac:dyDescent="0.25">
      <c r="A14" s="3"/>
      <c r="B14" s="24"/>
      <c r="C14" s="25"/>
      <c r="D14" s="25"/>
      <c r="E14" s="25"/>
      <c r="F14" s="3"/>
    </row>
    <row r="15" spans="1:8" ht="13.5" customHeight="1" thickBot="1" x14ac:dyDescent="0.3">
      <c r="A15" s="3"/>
      <c r="B15" s="24"/>
      <c r="C15" s="25"/>
      <c r="D15" s="25"/>
      <c r="E15" s="25"/>
      <c r="F15" s="3"/>
    </row>
    <row r="16" spans="1:8" ht="13.5" customHeight="1" thickBot="1" x14ac:dyDescent="0.3">
      <c r="A16" s="3"/>
      <c r="B16" s="288" t="s">
        <v>65</v>
      </c>
      <c r="C16" s="289"/>
      <c r="D16" s="289"/>
      <c r="E16" s="289"/>
      <c r="F16" s="289"/>
      <c r="G16" s="290"/>
    </row>
    <row r="17" spans="1:7" ht="13.5" customHeight="1" x14ac:dyDescent="0.25">
      <c r="A17" s="3"/>
      <c r="B17" s="31" t="s">
        <v>58</v>
      </c>
      <c r="C17" s="32" t="s">
        <v>62</v>
      </c>
      <c r="D17" s="297" t="s">
        <v>66</v>
      </c>
      <c r="E17" s="297"/>
      <c r="F17" s="297"/>
      <c r="G17" s="298"/>
    </row>
    <row r="18" spans="1:7" ht="13.5" customHeight="1" x14ac:dyDescent="0.25">
      <c r="A18" s="3"/>
      <c r="B18" s="33" t="s">
        <v>59</v>
      </c>
      <c r="C18" s="29" t="s">
        <v>36</v>
      </c>
      <c r="D18" s="284" t="s">
        <v>67</v>
      </c>
      <c r="E18" s="284"/>
      <c r="F18" s="284"/>
      <c r="G18" s="285"/>
    </row>
    <row r="19" spans="1:7" ht="13.5" customHeight="1" x14ac:dyDescent="0.25">
      <c r="A19" s="3"/>
      <c r="B19" s="34" t="s">
        <v>60</v>
      </c>
      <c r="C19" s="29" t="s">
        <v>63</v>
      </c>
      <c r="D19" s="284" t="s">
        <v>68</v>
      </c>
      <c r="E19" s="284"/>
      <c r="F19" s="284"/>
      <c r="G19" s="285"/>
    </row>
    <row r="20" spans="1:7" ht="13.5" customHeight="1" thickBot="1" x14ac:dyDescent="0.3">
      <c r="A20" s="3"/>
      <c r="B20" s="35" t="s">
        <v>61</v>
      </c>
      <c r="C20" s="30" t="s">
        <v>64</v>
      </c>
      <c r="D20" s="286" t="s">
        <v>69</v>
      </c>
      <c r="E20" s="286"/>
      <c r="F20" s="286"/>
      <c r="G20" s="287"/>
    </row>
    <row r="21" spans="1:7" ht="13.5" customHeight="1" x14ac:dyDescent="0.25">
      <c r="A21" s="3"/>
      <c r="B21" s="26"/>
      <c r="C21" s="27"/>
      <c r="D21" s="27"/>
      <c r="E21" s="25"/>
      <c r="F21" s="3"/>
    </row>
    <row r="22" spans="1:7" ht="13.5" customHeight="1" x14ac:dyDescent="0.25">
      <c r="A22" s="3"/>
      <c r="B22" s="26"/>
      <c r="C22" s="25"/>
      <c r="D22" s="25"/>
      <c r="E22" s="25"/>
      <c r="F22" s="3"/>
    </row>
    <row r="23" spans="1:7" ht="13.5" customHeight="1" x14ac:dyDescent="0.25">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workbookViewId="0">
      <selection activeCell="D4" sqref="D4"/>
    </sheetView>
  </sheetViews>
  <sheetFormatPr baseColWidth="10" defaultRowHeight="14.4" x14ac:dyDescent="0.3"/>
  <cols>
    <col min="1" max="1" width="31.6640625" bestFit="1" customWidth="1"/>
    <col min="2" max="2" width="51.44140625" bestFit="1" customWidth="1"/>
    <col min="3" max="3" width="15.5546875" customWidth="1"/>
    <col min="4" max="4" width="22.6640625" customWidth="1"/>
    <col min="5" max="5" width="12.109375" bestFit="1" customWidth="1"/>
    <col min="6" max="6" width="13.5546875" customWidth="1"/>
    <col min="7" max="7" width="6.33203125" bestFit="1" customWidth="1"/>
    <col min="8" max="8" width="23.6640625" bestFit="1" customWidth="1"/>
    <col min="9" max="9" width="12" customWidth="1"/>
    <col min="12" max="12" width="18.109375" customWidth="1"/>
    <col min="13" max="13" width="13.88671875" customWidth="1"/>
    <col min="14" max="14" width="41.44140625" bestFit="1" customWidth="1"/>
    <col min="16" max="16" width="12" customWidth="1"/>
    <col min="17" max="17" width="13.33203125" bestFit="1" customWidth="1"/>
    <col min="18" max="18" width="14.6640625" bestFit="1" customWidth="1"/>
  </cols>
  <sheetData>
    <row r="2" spans="1:18" s="36" customFormat="1" x14ac:dyDescent="0.3">
      <c r="A2" s="36" t="s">
        <v>15</v>
      </c>
      <c r="B2" s="36" t="s">
        <v>16</v>
      </c>
      <c r="C2" s="36" t="s">
        <v>56</v>
      </c>
      <c r="D2" s="36" t="s">
        <v>76</v>
      </c>
      <c r="E2" s="36" t="s">
        <v>17</v>
      </c>
      <c r="F2" s="36" t="s">
        <v>14</v>
      </c>
      <c r="G2" s="36" t="s">
        <v>18</v>
      </c>
      <c r="H2" s="36" t="s">
        <v>57</v>
      </c>
      <c r="I2" s="36" t="s">
        <v>92</v>
      </c>
      <c r="J2" s="36" t="s">
        <v>93</v>
      </c>
      <c r="K2" s="36" t="s">
        <v>94</v>
      </c>
      <c r="L2" s="36" t="s">
        <v>95</v>
      </c>
      <c r="M2" s="36" t="s">
        <v>96</v>
      </c>
      <c r="N2" s="36" t="s">
        <v>97</v>
      </c>
      <c r="O2" s="36" t="s">
        <v>98</v>
      </c>
      <c r="P2" s="36" t="s">
        <v>148</v>
      </c>
      <c r="Q2" s="36" t="s">
        <v>147</v>
      </c>
      <c r="R2" s="36" t="s">
        <v>169</v>
      </c>
    </row>
    <row r="4" spans="1:18" x14ac:dyDescent="0.3">
      <c r="A4" t="s">
        <v>19</v>
      </c>
      <c r="B4" t="s">
        <v>20</v>
      </c>
      <c r="C4" t="s">
        <v>21</v>
      </c>
      <c r="D4" t="s">
        <v>19</v>
      </c>
      <c r="E4" t="s">
        <v>22</v>
      </c>
      <c r="F4" t="s">
        <v>81</v>
      </c>
      <c r="G4" t="s">
        <v>23</v>
      </c>
      <c r="H4" t="s">
        <v>24</v>
      </c>
      <c r="I4" t="s">
        <v>99</v>
      </c>
      <c r="J4" t="s">
        <v>101</v>
      </c>
      <c r="K4" t="s">
        <v>103</v>
      </c>
      <c r="L4" t="s">
        <v>105</v>
      </c>
      <c r="M4" t="s">
        <v>107</v>
      </c>
      <c r="N4" t="s">
        <v>109</v>
      </c>
      <c r="O4" t="s">
        <v>111</v>
      </c>
      <c r="P4" t="s">
        <v>149</v>
      </c>
      <c r="Q4" t="s">
        <v>157</v>
      </c>
      <c r="R4" t="s">
        <v>157</v>
      </c>
    </row>
    <row r="5" spans="1:18" x14ac:dyDescent="0.3">
      <c r="A5" t="s">
        <v>25</v>
      </c>
      <c r="B5" t="s">
        <v>26</v>
      </c>
      <c r="C5" t="s">
        <v>27</v>
      </c>
      <c r="D5" t="s">
        <v>34</v>
      </c>
      <c r="E5" t="s">
        <v>29</v>
      </c>
      <c r="F5" t="s">
        <v>82</v>
      </c>
      <c r="G5" t="s">
        <v>30</v>
      </c>
      <c r="H5" t="s">
        <v>31</v>
      </c>
      <c r="I5" t="s">
        <v>100</v>
      </c>
      <c r="J5" t="s">
        <v>102</v>
      </c>
      <c r="K5" t="s">
        <v>104</v>
      </c>
      <c r="L5" t="s">
        <v>106</v>
      </c>
      <c r="M5" t="s">
        <v>108</v>
      </c>
      <c r="N5" t="s">
        <v>110</v>
      </c>
      <c r="O5" t="s">
        <v>112</v>
      </c>
      <c r="P5" t="s">
        <v>36</v>
      </c>
      <c r="Q5" t="s">
        <v>158</v>
      </c>
      <c r="R5" t="s">
        <v>159</v>
      </c>
    </row>
    <row r="6" spans="1:18" x14ac:dyDescent="0.3">
      <c r="A6" t="s">
        <v>32</v>
      </c>
      <c r="B6" t="s">
        <v>33</v>
      </c>
      <c r="C6" t="s">
        <v>183</v>
      </c>
      <c r="D6" t="s">
        <v>28</v>
      </c>
      <c r="E6" t="s">
        <v>35</v>
      </c>
      <c r="F6" t="s">
        <v>36</v>
      </c>
      <c r="H6" t="s">
        <v>37</v>
      </c>
      <c r="O6" t="s">
        <v>113</v>
      </c>
      <c r="P6" t="s">
        <v>150</v>
      </c>
      <c r="R6" t="s">
        <v>158</v>
      </c>
    </row>
    <row r="7" spans="1:18" x14ac:dyDescent="0.3">
      <c r="A7" t="s">
        <v>38</v>
      </c>
      <c r="B7" t="s">
        <v>39</v>
      </c>
      <c r="D7" t="s">
        <v>44</v>
      </c>
      <c r="E7" t="s">
        <v>40</v>
      </c>
      <c r="F7" t="s">
        <v>41</v>
      </c>
      <c r="H7" t="s">
        <v>42</v>
      </c>
    </row>
    <row r="8" spans="1:18" x14ac:dyDescent="0.3">
      <c r="B8" t="s">
        <v>43</v>
      </c>
      <c r="D8" t="s">
        <v>72</v>
      </c>
      <c r="E8" t="s">
        <v>45</v>
      </c>
      <c r="F8" t="s">
        <v>46</v>
      </c>
    </row>
    <row r="9" spans="1:18" x14ac:dyDescent="0.3">
      <c r="B9" t="s">
        <v>47</v>
      </c>
      <c r="D9" t="s">
        <v>27</v>
      </c>
    </row>
    <row r="10" spans="1:18" x14ac:dyDescent="0.3">
      <c r="B10" t="s">
        <v>48</v>
      </c>
      <c r="D10" t="s">
        <v>73</v>
      </c>
    </row>
    <row r="11" spans="1:18" x14ac:dyDescent="0.3">
      <c r="B11" t="s">
        <v>49</v>
      </c>
      <c r="D11" t="s">
        <v>74</v>
      </c>
    </row>
    <row r="12" spans="1:18" x14ac:dyDescent="0.3">
      <c r="B12" t="s">
        <v>50</v>
      </c>
      <c r="D12" t="s">
        <v>75</v>
      </c>
    </row>
    <row r="13" spans="1:18" x14ac:dyDescent="0.3">
      <c r="B13" t="s">
        <v>51</v>
      </c>
    </row>
    <row r="14" spans="1:18" x14ac:dyDescent="0.3">
      <c r="B14" t="s">
        <v>52</v>
      </c>
    </row>
    <row r="15" spans="1:18" x14ac:dyDescent="0.3">
      <c r="B15"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6"/>
  <sheetViews>
    <sheetView tabSelected="1" topLeftCell="A6" zoomScaleNormal="100" zoomScaleSheetLayoutView="85" workbookViewId="0">
      <selection activeCell="A9" sqref="A9"/>
    </sheetView>
  </sheetViews>
  <sheetFormatPr baseColWidth="10" defaultColWidth="11.44140625" defaultRowHeight="11.4" x14ac:dyDescent="0.2"/>
  <cols>
    <col min="1" max="1" width="22" style="247" customWidth="1"/>
    <col min="2" max="2" width="18.33203125" style="247" customWidth="1"/>
    <col min="3" max="3" width="35.6640625" style="247" customWidth="1"/>
    <col min="4" max="4" width="11.44140625" style="247"/>
    <col min="5" max="5" width="14.33203125" style="247" customWidth="1"/>
    <col min="6" max="6" width="25" style="247" customWidth="1"/>
    <col min="7" max="7" width="29.44140625" style="247" customWidth="1"/>
    <col min="8" max="8" width="14.109375" style="247" customWidth="1"/>
    <col min="9" max="9" width="33" style="247" customWidth="1"/>
    <col min="10" max="10" width="25.88671875" style="247" customWidth="1"/>
    <col min="11" max="11" width="15" style="247" hidden="1" customWidth="1"/>
    <col min="12" max="12" width="4.33203125" style="247" hidden="1" customWidth="1"/>
    <col min="13" max="13" width="15" style="247" hidden="1" customWidth="1"/>
    <col min="14" max="14" width="4.33203125" style="247" hidden="1" customWidth="1"/>
    <col min="15" max="16" width="17" style="247" hidden="1" customWidth="1"/>
    <col min="17" max="17" width="35.88671875" style="247" customWidth="1"/>
    <col min="18" max="18" width="17.33203125" style="247" customWidth="1"/>
    <col min="19" max="19" width="17.33203125" style="247" hidden="1" customWidth="1"/>
    <col min="20" max="20" width="16" style="247" hidden="1" customWidth="1"/>
    <col min="21" max="21" width="4.33203125" style="170" hidden="1" customWidth="1"/>
    <col min="22" max="22" width="13.109375" style="247" hidden="1" customWidth="1"/>
    <col min="23" max="23" width="13.33203125" style="247" hidden="1" customWidth="1"/>
    <col min="24" max="24" width="7" style="247" hidden="1" customWidth="1"/>
    <col min="25" max="25" width="10" style="247" hidden="1" customWidth="1"/>
    <col min="26" max="26" width="13.88671875" style="247" hidden="1" customWidth="1"/>
    <col min="27" max="27" width="8.44140625" style="247" hidden="1" customWidth="1"/>
    <col min="28" max="28" width="13.33203125" style="247" hidden="1" customWidth="1"/>
    <col min="29" max="29" width="8.44140625" style="247" hidden="1" customWidth="1"/>
    <col min="30" max="30" width="5.5546875" style="247" hidden="1" customWidth="1"/>
    <col min="31" max="31" width="15.109375" style="247" hidden="1" customWidth="1"/>
    <col min="32" max="32" width="5.5546875" style="247" hidden="1" customWidth="1"/>
    <col min="33" max="33" width="13.109375" style="247" hidden="1" customWidth="1"/>
    <col min="34" max="34" width="15.88671875" style="247" hidden="1" customWidth="1"/>
    <col min="35" max="36" width="12.33203125" style="247" customWidth="1"/>
    <col min="37" max="37" width="37.33203125" style="247" customWidth="1"/>
    <col min="38" max="38" width="28.44140625" style="247" customWidth="1"/>
    <col min="39" max="39" width="15.88671875" style="170" customWidth="1"/>
    <col min="40" max="40" width="17.6640625" style="170" customWidth="1"/>
    <col min="41" max="42" width="16.5546875" style="170" customWidth="1"/>
    <col min="43" max="43" width="22.44140625" style="170" customWidth="1"/>
    <col min="44" max="44" width="15.6640625" style="267" customWidth="1"/>
    <col min="45" max="45" width="50.6640625" style="247" customWidth="1"/>
    <col min="46" max="46" width="15.6640625" style="170" customWidth="1"/>
    <col min="47" max="47" width="15.6640625" style="271" customWidth="1"/>
    <col min="48" max="48" width="15.6640625" style="267" customWidth="1"/>
    <col min="49" max="49" width="77.6640625" style="247" customWidth="1"/>
    <col min="50" max="50" width="15.6640625" style="247" customWidth="1"/>
    <col min="51" max="16384" width="11.44140625" style="247"/>
  </cols>
  <sheetData>
    <row r="1" spans="1:50" ht="22.2" customHeight="1" x14ac:dyDescent="0.2">
      <c r="A1" s="421"/>
      <c r="B1" s="422"/>
      <c r="C1" s="427" t="s">
        <v>598</v>
      </c>
      <c r="D1" s="428"/>
      <c r="E1" s="428"/>
      <c r="F1" s="428"/>
      <c r="G1" s="428"/>
      <c r="H1" s="428"/>
      <c r="I1" s="428"/>
      <c r="J1" s="428"/>
      <c r="K1" s="428"/>
      <c r="L1" s="428"/>
      <c r="M1" s="428"/>
      <c r="N1" s="428"/>
      <c r="O1" s="428"/>
      <c r="P1" s="428"/>
      <c r="Q1" s="429"/>
      <c r="R1" s="436"/>
      <c r="S1" s="437"/>
      <c r="T1" s="437"/>
      <c r="U1" s="437"/>
      <c r="V1" s="437"/>
      <c r="W1" s="437"/>
      <c r="X1" s="437"/>
      <c r="Y1" s="437"/>
      <c r="Z1" s="437"/>
      <c r="AA1" s="437"/>
      <c r="AB1" s="437"/>
      <c r="AC1" s="437"/>
      <c r="AD1" s="437"/>
      <c r="AE1" s="437"/>
      <c r="AF1" s="437"/>
      <c r="AG1" s="437"/>
      <c r="AH1" s="437"/>
      <c r="AI1" s="438"/>
      <c r="AJ1" s="436"/>
      <c r="AK1" s="438"/>
      <c r="AL1" s="427" t="s">
        <v>578</v>
      </c>
      <c r="AM1" s="428"/>
      <c r="AN1" s="445"/>
      <c r="AO1" s="445"/>
      <c r="AP1" s="445"/>
      <c r="AQ1" s="445"/>
      <c r="AR1" s="445"/>
      <c r="AS1" s="445"/>
      <c r="AT1" s="445"/>
      <c r="AU1" s="445"/>
      <c r="AV1" s="445"/>
      <c r="AW1" s="446"/>
      <c r="AX1" s="413"/>
    </row>
    <row r="2" spans="1:50" ht="22.2" customHeight="1" x14ac:dyDescent="0.2">
      <c r="A2" s="423"/>
      <c r="B2" s="424"/>
      <c r="C2" s="430"/>
      <c r="D2" s="431"/>
      <c r="E2" s="431"/>
      <c r="F2" s="431"/>
      <c r="G2" s="431"/>
      <c r="H2" s="431"/>
      <c r="I2" s="431"/>
      <c r="J2" s="431"/>
      <c r="K2" s="431"/>
      <c r="L2" s="431"/>
      <c r="M2" s="431"/>
      <c r="N2" s="431"/>
      <c r="O2" s="431"/>
      <c r="P2" s="431"/>
      <c r="Q2" s="432"/>
      <c r="R2" s="439"/>
      <c r="S2" s="440"/>
      <c r="T2" s="440"/>
      <c r="U2" s="440"/>
      <c r="V2" s="440"/>
      <c r="W2" s="440"/>
      <c r="X2" s="440"/>
      <c r="Y2" s="440"/>
      <c r="Z2" s="440"/>
      <c r="AA2" s="440"/>
      <c r="AB2" s="440"/>
      <c r="AC2" s="440"/>
      <c r="AD2" s="440"/>
      <c r="AE2" s="440"/>
      <c r="AF2" s="440"/>
      <c r="AG2" s="440"/>
      <c r="AH2" s="440"/>
      <c r="AI2" s="441"/>
      <c r="AJ2" s="439"/>
      <c r="AK2" s="441"/>
      <c r="AL2" s="447"/>
      <c r="AM2" s="448"/>
      <c r="AN2" s="448"/>
      <c r="AO2" s="448"/>
      <c r="AP2" s="448"/>
      <c r="AQ2" s="448"/>
      <c r="AR2" s="448"/>
      <c r="AS2" s="448"/>
      <c r="AT2" s="448"/>
      <c r="AU2" s="448"/>
      <c r="AV2" s="448"/>
      <c r="AW2" s="449"/>
      <c r="AX2" s="414"/>
    </row>
    <row r="3" spans="1:50" ht="22.2" customHeight="1" x14ac:dyDescent="0.2">
      <c r="A3" s="423"/>
      <c r="B3" s="424"/>
      <c r="C3" s="430"/>
      <c r="D3" s="431"/>
      <c r="E3" s="431"/>
      <c r="F3" s="431"/>
      <c r="G3" s="431"/>
      <c r="H3" s="431"/>
      <c r="I3" s="431"/>
      <c r="J3" s="431"/>
      <c r="K3" s="431"/>
      <c r="L3" s="431"/>
      <c r="M3" s="431"/>
      <c r="N3" s="431"/>
      <c r="O3" s="431"/>
      <c r="P3" s="431"/>
      <c r="Q3" s="432"/>
      <c r="R3" s="439"/>
      <c r="S3" s="440"/>
      <c r="T3" s="440"/>
      <c r="U3" s="440"/>
      <c r="V3" s="440"/>
      <c r="W3" s="440"/>
      <c r="X3" s="440"/>
      <c r="Y3" s="440"/>
      <c r="Z3" s="440"/>
      <c r="AA3" s="440"/>
      <c r="AB3" s="440"/>
      <c r="AC3" s="440"/>
      <c r="AD3" s="440"/>
      <c r="AE3" s="440"/>
      <c r="AF3" s="440"/>
      <c r="AG3" s="440"/>
      <c r="AH3" s="440"/>
      <c r="AI3" s="441"/>
      <c r="AJ3" s="439"/>
      <c r="AK3" s="441"/>
      <c r="AL3" s="447"/>
      <c r="AM3" s="448"/>
      <c r="AN3" s="448"/>
      <c r="AO3" s="448"/>
      <c r="AP3" s="448"/>
      <c r="AQ3" s="448"/>
      <c r="AR3" s="448"/>
      <c r="AS3" s="448"/>
      <c r="AT3" s="448"/>
      <c r="AU3" s="448"/>
      <c r="AV3" s="448"/>
      <c r="AW3" s="449"/>
      <c r="AX3" s="414"/>
    </row>
    <row r="4" spans="1:50" ht="22.2" customHeight="1" thickBot="1" x14ac:dyDescent="0.25">
      <c r="A4" s="425"/>
      <c r="B4" s="426"/>
      <c r="C4" s="433"/>
      <c r="D4" s="434"/>
      <c r="E4" s="434"/>
      <c r="F4" s="434"/>
      <c r="G4" s="434"/>
      <c r="H4" s="434"/>
      <c r="I4" s="434"/>
      <c r="J4" s="434"/>
      <c r="K4" s="434"/>
      <c r="L4" s="434"/>
      <c r="M4" s="434"/>
      <c r="N4" s="434"/>
      <c r="O4" s="434"/>
      <c r="P4" s="434"/>
      <c r="Q4" s="435"/>
      <c r="R4" s="442"/>
      <c r="S4" s="443"/>
      <c r="T4" s="443"/>
      <c r="U4" s="443"/>
      <c r="V4" s="443"/>
      <c r="W4" s="443"/>
      <c r="X4" s="443"/>
      <c r="Y4" s="443"/>
      <c r="Z4" s="443"/>
      <c r="AA4" s="443"/>
      <c r="AB4" s="443"/>
      <c r="AC4" s="443"/>
      <c r="AD4" s="443"/>
      <c r="AE4" s="443"/>
      <c r="AF4" s="443"/>
      <c r="AG4" s="443"/>
      <c r="AH4" s="443"/>
      <c r="AI4" s="444"/>
      <c r="AJ4" s="442"/>
      <c r="AK4" s="444"/>
      <c r="AL4" s="450"/>
      <c r="AM4" s="451"/>
      <c r="AN4" s="451"/>
      <c r="AO4" s="451"/>
      <c r="AP4" s="451"/>
      <c r="AQ4" s="451"/>
      <c r="AR4" s="451"/>
      <c r="AS4" s="451"/>
      <c r="AT4" s="451"/>
      <c r="AU4" s="451"/>
      <c r="AV4" s="451"/>
      <c r="AW4" s="452"/>
      <c r="AX4" s="415"/>
    </row>
    <row r="5" spans="1:50" ht="6.75" customHeight="1" thickBot="1" x14ac:dyDescent="0.25"/>
    <row r="6" spans="1:50" s="172" customFormat="1" ht="25.2" customHeight="1" thickBot="1" x14ac:dyDescent="0.35">
      <c r="A6" s="361" t="s">
        <v>0</v>
      </c>
      <c r="B6" s="362"/>
      <c r="C6" s="362"/>
      <c r="D6" s="362"/>
      <c r="E6" s="362"/>
      <c r="F6" s="362"/>
      <c r="G6" s="362"/>
      <c r="H6" s="362"/>
      <c r="I6" s="362"/>
      <c r="J6" s="363"/>
      <c r="K6" s="418" t="s">
        <v>77</v>
      </c>
      <c r="L6" s="419"/>
      <c r="M6" s="419"/>
      <c r="N6" s="419"/>
      <c r="O6" s="419"/>
      <c r="P6" s="420"/>
      <c r="Q6" s="393" t="s">
        <v>166</v>
      </c>
      <c r="R6" s="394"/>
      <c r="S6" s="394"/>
      <c r="T6" s="394"/>
      <c r="U6" s="394"/>
      <c r="V6" s="395"/>
      <c r="W6" s="386" t="s">
        <v>153</v>
      </c>
      <c r="X6" s="387"/>
      <c r="Y6" s="387"/>
      <c r="Z6" s="387"/>
      <c r="AA6" s="387"/>
      <c r="AB6" s="387"/>
      <c r="AC6" s="387"/>
      <c r="AD6" s="387"/>
      <c r="AE6" s="387"/>
      <c r="AF6" s="387"/>
      <c r="AG6" s="387"/>
      <c r="AH6" s="387"/>
      <c r="AI6" s="387"/>
      <c r="AJ6" s="388"/>
      <c r="AK6" s="457" t="s">
        <v>179</v>
      </c>
      <c r="AL6" s="458"/>
      <c r="AM6" s="458"/>
      <c r="AN6" s="458"/>
      <c r="AO6" s="458"/>
      <c r="AP6" s="458"/>
      <c r="AQ6" s="459"/>
      <c r="AR6" s="466" t="s">
        <v>586</v>
      </c>
      <c r="AS6" s="467"/>
      <c r="AT6" s="467"/>
      <c r="AU6" s="467"/>
      <c r="AV6" s="467"/>
      <c r="AW6" s="467"/>
      <c r="AX6" s="468"/>
    </row>
    <row r="7" spans="1:50" s="171" customFormat="1" ht="26.25" customHeight="1" x14ac:dyDescent="0.3">
      <c r="A7" s="406" t="s">
        <v>590</v>
      </c>
      <c r="B7" s="407"/>
      <c r="C7" s="407"/>
      <c r="D7" s="407"/>
      <c r="E7" s="407"/>
      <c r="F7" s="408" t="s">
        <v>591</v>
      </c>
      <c r="G7" s="408" t="s">
        <v>71</v>
      </c>
      <c r="H7" s="412" t="s">
        <v>180</v>
      </c>
      <c r="I7" s="408" t="s">
        <v>592</v>
      </c>
      <c r="J7" s="410" t="s">
        <v>593</v>
      </c>
      <c r="K7" s="368" t="s">
        <v>594</v>
      </c>
      <c r="L7" s="366" t="s">
        <v>79</v>
      </c>
      <c r="M7" s="366" t="s">
        <v>595</v>
      </c>
      <c r="N7" s="366" t="s">
        <v>80</v>
      </c>
      <c r="O7" s="416" t="s">
        <v>596</v>
      </c>
      <c r="P7" s="364" t="s">
        <v>78</v>
      </c>
      <c r="Q7" s="391" t="s">
        <v>83</v>
      </c>
      <c r="R7" s="389" t="s">
        <v>177</v>
      </c>
      <c r="S7" s="398" t="s">
        <v>160</v>
      </c>
      <c r="T7" s="389" t="s">
        <v>162</v>
      </c>
      <c r="U7" s="400" t="s">
        <v>164</v>
      </c>
      <c r="V7" s="396" t="s">
        <v>151</v>
      </c>
      <c r="W7" s="370" t="s">
        <v>163</v>
      </c>
      <c r="X7" s="372" t="s">
        <v>165</v>
      </c>
      <c r="Y7" s="378" t="s">
        <v>161</v>
      </c>
      <c r="Z7" s="378" t="s">
        <v>155</v>
      </c>
      <c r="AA7" s="372" t="s">
        <v>167</v>
      </c>
      <c r="AB7" s="378" t="s">
        <v>156</v>
      </c>
      <c r="AC7" s="380" t="s">
        <v>168</v>
      </c>
      <c r="AD7" s="375" t="s">
        <v>170</v>
      </c>
      <c r="AE7" s="376"/>
      <c r="AF7" s="376"/>
      <c r="AG7" s="376"/>
      <c r="AH7" s="377"/>
      <c r="AI7" s="402" t="s">
        <v>154</v>
      </c>
      <c r="AJ7" s="404" t="s">
        <v>176</v>
      </c>
      <c r="AK7" s="460" t="s">
        <v>181</v>
      </c>
      <c r="AL7" s="464" t="s">
        <v>182</v>
      </c>
      <c r="AM7" s="455" t="s">
        <v>599</v>
      </c>
      <c r="AN7" s="464" t="s">
        <v>121</v>
      </c>
      <c r="AO7" s="453" t="s">
        <v>178</v>
      </c>
      <c r="AP7" s="454"/>
      <c r="AQ7" s="462" t="s">
        <v>184</v>
      </c>
      <c r="AR7" s="469" t="s">
        <v>579</v>
      </c>
      <c r="AS7" s="471" t="s">
        <v>580</v>
      </c>
      <c r="AT7" s="471" t="s">
        <v>581</v>
      </c>
      <c r="AU7" s="473" t="s">
        <v>582</v>
      </c>
      <c r="AV7" s="471" t="s">
        <v>583</v>
      </c>
      <c r="AW7" s="471" t="s">
        <v>584</v>
      </c>
      <c r="AX7" s="384" t="s">
        <v>585</v>
      </c>
    </row>
    <row r="8" spans="1:50" s="171" customFormat="1" ht="52.5" customHeight="1" thickBot="1" x14ac:dyDescent="0.35">
      <c r="A8" s="248" t="s">
        <v>1</v>
      </c>
      <c r="B8" s="249" t="s">
        <v>2</v>
      </c>
      <c r="C8" s="250" t="s">
        <v>54</v>
      </c>
      <c r="D8" s="250" t="s">
        <v>56</v>
      </c>
      <c r="E8" s="250" t="s">
        <v>55</v>
      </c>
      <c r="F8" s="409"/>
      <c r="G8" s="409"/>
      <c r="H8" s="409"/>
      <c r="I8" s="465"/>
      <c r="J8" s="411"/>
      <c r="K8" s="369"/>
      <c r="L8" s="367"/>
      <c r="M8" s="367"/>
      <c r="N8" s="367"/>
      <c r="O8" s="417"/>
      <c r="P8" s="365"/>
      <c r="Q8" s="392"/>
      <c r="R8" s="390"/>
      <c r="S8" s="399"/>
      <c r="T8" s="390"/>
      <c r="U8" s="401"/>
      <c r="V8" s="397"/>
      <c r="W8" s="371"/>
      <c r="X8" s="373"/>
      <c r="Y8" s="379"/>
      <c r="Z8" s="379"/>
      <c r="AA8" s="373"/>
      <c r="AB8" s="379"/>
      <c r="AC8" s="381"/>
      <c r="AD8" s="251" t="s">
        <v>171</v>
      </c>
      <c r="AE8" s="252" t="s">
        <v>172</v>
      </c>
      <c r="AF8" s="252" t="s">
        <v>173</v>
      </c>
      <c r="AG8" s="252" t="s">
        <v>174</v>
      </c>
      <c r="AH8" s="253" t="s">
        <v>597</v>
      </c>
      <c r="AI8" s="403"/>
      <c r="AJ8" s="405"/>
      <c r="AK8" s="461"/>
      <c r="AL8" s="456"/>
      <c r="AM8" s="456"/>
      <c r="AN8" s="456"/>
      <c r="AO8" s="169" t="s">
        <v>587</v>
      </c>
      <c r="AP8" s="169" t="s">
        <v>588</v>
      </c>
      <c r="AQ8" s="463"/>
      <c r="AR8" s="470"/>
      <c r="AS8" s="472"/>
      <c r="AT8" s="472"/>
      <c r="AU8" s="474"/>
      <c r="AV8" s="472"/>
      <c r="AW8" s="472"/>
      <c r="AX8" s="385"/>
    </row>
    <row r="9" spans="1:50" s="189" customFormat="1" ht="192.75" customHeight="1" x14ac:dyDescent="0.3">
      <c r="A9" s="173" t="s">
        <v>19</v>
      </c>
      <c r="B9" s="174" t="s">
        <v>20</v>
      </c>
      <c r="C9" s="174" t="s">
        <v>186</v>
      </c>
      <c r="D9" s="175" t="s">
        <v>27</v>
      </c>
      <c r="E9" s="175" t="s">
        <v>195</v>
      </c>
      <c r="F9" s="174" t="s">
        <v>314</v>
      </c>
      <c r="G9" s="174" t="s">
        <v>255</v>
      </c>
      <c r="H9" s="175" t="s">
        <v>27</v>
      </c>
      <c r="I9" s="174" t="s">
        <v>256</v>
      </c>
      <c r="J9" s="176" t="s">
        <v>216</v>
      </c>
      <c r="K9" s="177" t="s">
        <v>22</v>
      </c>
      <c r="L9" s="178">
        <f t="shared" ref="L9:L10" si="0">IF(K9="Rara vez",1,IF(K9="Improbable",2,IF(K9="Posible",3,IF(K9="Probable",4,IF(K9="Casi seguro",5,"")))))</f>
        <v>1</v>
      </c>
      <c r="M9" s="175" t="s">
        <v>41</v>
      </c>
      <c r="N9" s="178">
        <f t="shared" ref="N9:N10" si="1">IF(M9="Insignificante",1,IF(M9="Menor",2,IF(M9="Moderado",3,IF(M9="Mayor",4,IF(M9="Catastrófico",5,"")))))</f>
        <v>4</v>
      </c>
      <c r="O9" s="179">
        <f t="shared" ref="O9:O10" si="2">IF(OR(L9="",N9=""),"",L9*N9)</f>
        <v>4</v>
      </c>
      <c r="P9" s="180" t="str">
        <f t="shared" ref="P9:P10" si="3">IF(O9="","",IF(O9&lt;=2,"BAJA",IF(O9&lt;=6,"MODERADA",IF(O9&lt;=12,"ALTA","EXTREMA"))))</f>
        <v>MODERADA</v>
      </c>
      <c r="Q9" s="181" t="s">
        <v>315</v>
      </c>
      <c r="R9" s="178" t="str">
        <f>'Anexo 2 - Controles (Corrup).'!E19</f>
        <v>Fuerte</v>
      </c>
      <c r="S9" s="175" t="s">
        <v>149</v>
      </c>
      <c r="T9" s="178" t="str">
        <f t="shared" ref="T9:T11" si="4">IF(OR(R9="",S9=""),"",IF(AND(R9="Fuerte",S9="Fuerte"),"Fuerte",IF(OR(R9="Débil",S9="Débil"),"Débil","Moderado")))</f>
        <v>Fuerte</v>
      </c>
      <c r="U9" s="178">
        <f t="shared" ref="U9:U11" si="5">IF(T9="","",IF(T9="Fuerte",100,IF(T9="Moderado",50,0)))</f>
        <v>100</v>
      </c>
      <c r="V9" s="182" t="str">
        <f t="shared" ref="V9:V10" si="6">IF(OR(R9="",S9=""),"",(IF(AND(R9="Fuerte",S9="Fuerte"),"No","Si")))</f>
        <v>No</v>
      </c>
      <c r="W9" s="183">
        <v>1</v>
      </c>
      <c r="X9" s="178">
        <f>IF(U9="","",AVERAGE(U9*W9))</f>
        <v>100</v>
      </c>
      <c r="Y9" s="178" t="str">
        <f t="shared" ref="Y9:Y10" si="7">IF(X9="","",IF(X9&lt;50,"Débil",IF(X9&lt;=99,"Moderado","Fuerte")))</f>
        <v>Fuerte</v>
      </c>
      <c r="Z9" s="175" t="s">
        <v>157</v>
      </c>
      <c r="AA9" s="178">
        <f t="shared" ref="AA9:AA10" si="8">IF(Z9="","",IF(AND(Y9="Fuerte",Z9="Directamente"),2,IF(AND(Y9="Moderado",Z9="Directamente"),1,0)))</f>
        <v>2</v>
      </c>
      <c r="AB9" s="175" t="s">
        <v>159</v>
      </c>
      <c r="AC9" s="179">
        <f t="shared" ref="AC9:AC10" si="9">IF(AB9="","",IF(AND(Y9="Fuerte",AB9="Directamente"),2,IF(AND(Y9="Fuerte",AB9="indirectamente"),1,IF(AND(Y9="Fuerte",AB9="No disminuye"),0,IF(AND(Y9="Moderado",AB9="Directamente"),1,IF(AND(Y9="Moderado",AB9="indirectamente"),0,IF(AND(Y9="Moderado",AB9="No disminuye"),0,0)))))))</f>
        <v>1</v>
      </c>
      <c r="AD9" s="184">
        <f t="shared" ref="AD9:AD10" si="10">IF(AA9="","",IF((L9-AA9)&lt;=0,1,L9-AA9))</f>
        <v>1</v>
      </c>
      <c r="AE9" s="185" t="str">
        <f t="shared" ref="AE9:AE10" si="11">IF(AD9=1,"Rara vez",IF(AD9=2,"Improbable",IF(AD9=3,"Posible",IF(AD9=4,"Probable",IF(AD9=5,"Casi seguro","")))))</f>
        <v>Rara vez</v>
      </c>
      <c r="AF9" s="185">
        <f t="shared" ref="AF9:AF10" si="12">IF(AC9="","",IF(AND(D9="Corrupción",(N9-AC9)&lt;=3),3,IF((N9-AC9)&lt;=1,1,N9-AC9)))</f>
        <v>3</v>
      </c>
      <c r="AG9" s="185" t="str">
        <f t="shared" ref="AG9:AG10" si="13">IF(AF9=1,"Insignificante",IF(AF9=2,"Menor",IF(AF9=3,"Moderado",IF(AF9=4,"Mayor",IF(AF9=5,"Catastrófico","")))))</f>
        <v>Moderado</v>
      </c>
      <c r="AH9" s="182">
        <f t="shared" ref="AH9:AH10" si="14">IF(OR(AD9="",AF9=""),"",AD9*AF9)</f>
        <v>3</v>
      </c>
      <c r="AI9" s="180" t="str">
        <f t="shared" ref="AI9:AI16" si="15">IF(AH9="","",IF(AH9&lt;=2,"BAJA",IF(AH9&lt;=6,"MODERADA",IF(AH9&lt;=12,"ALTA","EXTREMA"))))</f>
        <v>MODERADA</v>
      </c>
      <c r="AJ9" s="186" t="str">
        <f t="shared" ref="AJ9:AJ10" si="16">IF(AI9="","",IF(AI9="Baja","Asumir el Riesgo.",IF(AI9="Moderada","Reducir el Riesgo.",IF(AI9="Alta","Reducir el Riesgo, Evitar, Compartir o Transferir.",IF(AI9="Extrema","Reducir el Riesgo, Evitar o Compartir (Se requiere acción inmediata).","")))))</f>
        <v>Reducir el Riesgo.</v>
      </c>
      <c r="AK9" s="173" t="s">
        <v>426</v>
      </c>
      <c r="AL9" s="174" t="s">
        <v>455</v>
      </c>
      <c r="AM9" s="175">
        <v>4</v>
      </c>
      <c r="AN9" s="175" t="s">
        <v>231</v>
      </c>
      <c r="AO9" s="256">
        <v>44197</v>
      </c>
      <c r="AP9" s="257">
        <v>44592</v>
      </c>
      <c r="AQ9" s="187" t="s">
        <v>456</v>
      </c>
      <c r="AR9" s="268">
        <v>44316</v>
      </c>
      <c r="AS9" s="255" t="s">
        <v>628</v>
      </c>
      <c r="AT9" s="264">
        <v>1</v>
      </c>
      <c r="AU9" s="270">
        <f>IF(AT9="","",IF(OR(AM9=0,AM9="",AR9=""),"",(AT9*100%)/AM9))</f>
        <v>0.25</v>
      </c>
      <c r="AV9" s="269" t="str">
        <f>IF(AT9="","",IF(AR9&lt;&gt;AP9,IF(AU9=0%,"SIN INICIAR",IF(AU9=100%,"TERMINADA",IF(AU9&gt;0%,"EN PROCESO",IF(AU9&lt;=0%,"INCUMPLIDA"))))))</f>
        <v>EN PROCESO</v>
      </c>
      <c r="AW9" s="696" t="s">
        <v>644</v>
      </c>
      <c r="AX9" s="273" t="s">
        <v>629</v>
      </c>
    </row>
    <row r="10" spans="1:50" s="189" customFormat="1" ht="170.25" customHeight="1" x14ac:dyDescent="0.3">
      <c r="A10" s="190" t="s">
        <v>19</v>
      </c>
      <c r="B10" s="188" t="s">
        <v>26</v>
      </c>
      <c r="C10" s="191" t="s">
        <v>457</v>
      </c>
      <c r="D10" s="192" t="s">
        <v>27</v>
      </c>
      <c r="E10" s="192" t="s">
        <v>329</v>
      </c>
      <c r="F10" s="191" t="s">
        <v>330</v>
      </c>
      <c r="G10" s="191" t="s">
        <v>331</v>
      </c>
      <c r="H10" s="193" t="s">
        <v>27</v>
      </c>
      <c r="I10" s="191" t="s">
        <v>546</v>
      </c>
      <c r="J10" s="194" t="s">
        <v>422</v>
      </c>
      <c r="K10" s="195" t="s">
        <v>29</v>
      </c>
      <c r="L10" s="196">
        <f t="shared" si="0"/>
        <v>2</v>
      </c>
      <c r="M10" s="192" t="s">
        <v>41</v>
      </c>
      <c r="N10" s="196">
        <f t="shared" si="1"/>
        <v>4</v>
      </c>
      <c r="O10" s="197">
        <f t="shared" si="2"/>
        <v>8</v>
      </c>
      <c r="P10" s="198" t="str">
        <f t="shared" si="3"/>
        <v>ALTA</v>
      </c>
      <c r="Q10" s="199" t="s">
        <v>547</v>
      </c>
      <c r="R10" s="196" t="str">
        <f>+'Anexo 2 - Controles (Corrup).'!E36</f>
        <v>Fuerte</v>
      </c>
      <c r="S10" s="192" t="s">
        <v>149</v>
      </c>
      <c r="T10" s="196" t="str">
        <f t="shared" si="4"/>
        <v>Fuerte</v>
      </c>
      <c r="U10" s="196">
        <f t="shared" si="5"/>
        <v>100</v>
      </c>
      <c r="V10" s="200" t="str">
        <f t="shared" si="6"/>
        <v>No</v>
      </c>
      <c r="W10" s="201">
        <v>1</v>
      </c>
      <c r="X10" s="196">
        <f>IF(U10="","",AVERAGE(U10*W10))</f>
        <v>100</v>
      </c>
      <c r="Y10" s="196" t="str">
        <f t="shared" si="7"/>
        <v>Fuerte</v>
      </c>
      <c r="Z10" s="192" t="s">
        <v>157</v>
      </c>
      <c r="AA10" s="196">
        <f t="shared" si="8"/>
        <v>2</v>
      </c>
      <c r="AB10" s="192" t="s">
        <v>158</v>
      </c>
      <c r="AC10" s="197">
        <f t="shared" si="9"/>
        <v>0</v>
      </c>
      <c r="AD10" s="202">
        <f t="shared" si="10"/>
        <v>1</v>
      </c>
      <c r="AE10" s="203" t="str">
        <f t="shared" si="11"/>
        <v>Rara vez</v>
      </c>
      <c r="AF10" s="203">
        <f t="shared" si="12"/>
        <v>4</v>
      </c>
      <c r="AG10" s="203" t="str">
        <f t="shared" si="13"/>
        <v>Mayor</v>
      </c>
      <c r="AH10" s="200">
        <f t="shared" si="14"/>
        <v>4</v>
      </c>
      <c r="AI10" s="198" t="str">
        <f t="shared" si="15"/>
        <v>MODERADA</v>
      </c>
      <c r="AJ10" s="204" t="str">
        <f t="shared" si="16"/>
        <v>Reducir el Riesgo.</v>
      </c>
      <c r="AK10" s="205" t="s">
        <v>549</v>
      </c>
      <c r="AL10" s="191" t="s">
        <v>550</v>
      </c>
      <c r="AM10" s="193">
        <v>1</v>
      </c>
      <c r="AN10" s="193" t="s">
        <v>332</v>
      </c>
      <c r="AO10" s="258">
        <v>44228</v>
      </c>
      <c r="AP10" s="258">
        <v>44377</v>
      </c>
      <c r="AQ10" s="206" t="s">
        <v>551</v>
      </c>
      <c r="AR10" s="268">
        <v>44316</v>
      </c>
      <c r="AS10" s="188" t="s">
        <v>604</v>
      </c>
      <c r="AT10" s="192">
        <v>0.3</v>
      </c>
      <c r="AU10" s="270">
        <f t="shared" ref="AU10:AU36" si="17">IF(AT10="","",IF(OR(AM10=0,AM10="",AR10=""),"",(AT10*100%)/AM10))</f>
        <v>0.3</v>
      </c>
      <c r="AV10" s="269" t="str">
        <f t="shared" ref="AV10:AV36" si="18">IF(AT10="","",IF(AR10&lt;&gt;AP10,IF(AU10=0%,"SIN INICIAR",IF(AU10=100%,"TERMINADA",IF(AU10&gt;0%,"EN PROCESO",IF(AU10&lt;=0%,"INCUMPLIDA"))))))</f>
        <v>EN PROCESO</v>
      </c>
      <c r="AW10" s="696" t="s">
        <v>605</v>
      </c>
      <c r="AX10" s="232" t="s">
        <v>600</v>
      </c>
    </row>
    <row r="11" spans="1:50" ht="279" customHeight="1" x14ac:dyDescent="0.2">
      <c r="A11" s="190" t="s">
        <v>25</v>
      </c>
      <c r="B11" s="188" t="s">
        <v>47</v>
      </c>
      <c r="C11" s="207" t="s">
        <v>187</v>
      </c>
      <c r="D11" s="192" t="s">
        <v>27</v>
      </c>
      <c r="E11" s="192" t="s">
        <v>196</v>
      </c>
      <c r="F11" s="208" t="s">
        <v>316</v>
      </c>
      <c r="G11" s="207" t="s">
        <v>317</v>
      </c>
      <c r="H11" s="192" t="s">
        <v>27</v>
      </c>
      <c r="I11" s="207" t="s">
        <v>554</v>
      </c>
      <c r="J11" s="209" t="s">
        <v>425</v>
      </c>
      <c r="K11" s="210" t="s">
        <v>22</v>
      </c>
      <c r="L11" s="211">
        <f t="shared" ref="L11:L27" si="19">IF(K11="Rara vez",1,IF(K11="Improbable",2,IF(K11="Posible",3,IF(K11="Probable",4,IF(K11="Casi seguro",5,"")))))</f>
        <v>1</v>
      </c>
      <c r="M11" s="207" t="s">
        <v>41</v>
      </c>
      <c r="N11" s="211">
        <f t="shared" ref="N11:N27" si="20">IF(M11="Insignificante",1,IF(M11="Menor",2,IF(M11="Moderado",3,IF(M11="Mayor",4,IF(M11="Catastrófico",5,"")))))</f>
        <v>4</v>
      </c>
      <c r="O11" s="212">
        <f t="shared" ref="O11:O27" si="21">IF(OR(L11="",N11=""),"",L11*N11)</f>
        <v>4</v>
      </c>
      <c r="P11" s="213" t="str">
        <f t="shared" ref="P11:P27" si="22">IF(O11="","",IF(O11&lt;=2,"BAJA",IF(O11&lt;=6,"MODERADA",IF(O11&lt;=12,"ALTA","EXTREMA"))))</f>
        <v>MODERADA</v>
      </c>
      <c r="Q11" s="210" t="s">
        <v>555</v>
      </c>
      <c r="R11" s="196" t="str">
        <f>'Anexo 2 - Controles (Corrup).'!E53</f>
        <v>Fuerte</v>
      </c>
      <c r="S11" s="192" t="s">
        <v>149</v>
      </c>
      <c r="T11" s="214" t="str">
        <f t="shared" si="4"/>
        <v>Fuerte</v>
      </c>
      <c r="U11" s="214">
        <f t="shared" si="5"/>
        <v>100</v>
      </c>
      <c r="V11" s="200" t="str">
        <f t="shared" ref="V11:V36" si="23">IF(OR(R11="",S11=""),"",(IF(AND(R11="Fuerte",S11="Fuerte"),"No","Si")))</f>
        <v>No</v>
      </c>
      <c r="W11" s="201">
        <v>1</v>
      </c>
      <c r="X11" s="215">
        <f>((U11*W11))</f>
        <v>100</v>
      </c>
      <c r="Y11" s="211" t="str">
        <f t="shared" ref="Y11:Y27" si="24">IF(X11="","",IF(X11&lt;50,"Débil",IF(X11&lt;=99,"Moderado","Fuerte")))</f>
        <v>Fuerte</v>
      </c>
      <c r="Z11" s="207" t="s">
        <v>157</v>
      </c>
      <c r="AA11" s="211">
        <f t="shared" ref="AA11:AA27" si="25">IF(Z11="","",IF(AND(Y11="Fuerte",Z11="Directamente"),2,IF(AND(Y11="Moderado",Z11="Directamente"),1,0)))</f>
        <v>2</v>
      </c>
      <c r="AB11" s="207" t="s">
        <v>159</v>
      </c>
      <c r="AC11" s="212">
        <f t="shared" ref="AC11:AC27" si="26">IF(AB11="","",IF(AND(Y11="Fuerte",AB11="Directamente"),2,IF(AND(Y11="Fuerte",AB11="indirectamente"),1,IF(AND(Y11="Fuerte",AB11="No disminuye"),0,IF(AND(Y11="Moderado",AB11="Directamente"),1,IF(AND(Y11="Moderado",AB11="indirectamente"),0,IF(AND(Y11="Moderado",AB11="No disminuye"),0,0)))))))</f>
        <v>1</v>
      </c>
      <c r="AD11" s="216">
        <f t="shared" ref="AD11:AD27" si="27">IF(AA11="","",IF((L11-AA11)&lt;=0,1,L11-AA11))</f>
        <v>1</v>
      </c>
      <c r="AE11" s="217" t="str">
        <f t="shared" ref="AE11:AE27" si="28">IF(AD11=1,"Rara vez",IF(AD11=2,"Improbable",IF(AD11=3,"Posible",IF(AD11=4,"Probable",IF(AD11=5,"Casi seguro","")))))</f>
        <v>Rara vez</v>
      </c>
      <c r="AF11" s="217">
        <f t="shared" ref="AF11:AF27" si="29">IF(AC11="","",IF(AND(D11="Corrupción",(N11-AC11)&lt;=3),3,IF((N11-AC11)&lt;=1,1,N11-AC11)))</f>
        <v>3</v>
      </c>
      <c r="AG11" s="217" t="str">
        <f t="shared" ref="AG11:AG27" si="30">IF(AF11=1,"Insignificante",IF(AF11=2,"Menor",IF(AF11=3,"Moderado",IF(AF11=4,"Mayor",IF(AF11=5,"Catastrófico","")))))</f>
        <v>Moderado</v>
      </c>
      <c r="AH11" s="218">
        <f t="shared" ref="AH11:AH27" si="31">IF(OR(AD11="",AF11=""),"",AD11*AF11)</f>
        <v>3</v>
      </c>
      <c r="AI11" s="213" t="str">
        <f t="shared" si="15"/>
        <v>MODERADA</v>
      </c>
      <c r="AJ11" s="219" t="str">
        <f t="shared" ref="AJ11:AJ33" si="32">IF(AI11="","",IF(AI11="Baja","Asumir el Riesgo.",IF(AI11="Moderada","Reducir el Riesgo.",IF(AI11="Alta","Reducir el Riesgo, Evitar, Compartir o Transferir.",IF(AI11="Extrema","Reducir el Riesgo, Evitar o Compartir (Se requiere acción inmediata).","")))))</f>
        <v>Reducir el Riesgo.</v>
      </c>
      <c r="AK11" s="190" t="s">
        <v>557</v>
      </c>
      <c r="AL11" s="188" t="s">
        <v>558</v>
      </c>
      <c r="AM11" s="192">
        <v>1</v>
      </c>
      <c r="AN11" s="192" t="s">
        <v>559</v>
      </c>
      <c r="AO11" s="260">
        <v>44197</v>
      </c>
      <c r="AP11" s="261">
        <v>44592</v>
      </c>
      <c r="AQ11" s="220" t="s">
        <v>560</v>
      </c>
      <c r="AR11" s="268">
        <v>44316</v>
      </c>
      <c r="AS11" s="231" t="s">
        <v>603</v>
      </c>
      <c r="AT11" s="274">
        <v>0.3</v>
      </c>
      <c r="AU11" s="270">
        <f t="shared" si="17"/>
        <v>0.3</v>
      </c>
      <c r="AV11" s="269" t="str">
        <f t="shared" si="18"/>
        <v>EN PROCESO</v>
      </c>
      <c r="AW11" s="696" t="s">
        <v>606</v>
      </c>
      <c r="AX11" s="274" t="s">
        <v>600</v>
      </c>
    </row>
    <row r="12" spans="1:50" ht="198.75" customHeight="1" x14ac:dyDescent="0.2">
      <c r="A12" s="190" t="s">
        <v>25</v>
      </c>
      <c r="B12" s="188" t="s">
        <v>33</v>
      </c>
      <c r="C12" s="188" t="s">
        <v>423</v>
      </c>
      <c r="D12" s="192" t="s">
        <v>27</v>
      </c>
      <c r="E12" s="192" t="s">
        <v>197</v>
      </c>
      <c r="F12" s="188" t="s">
        <v>566</v>
      </c>
      <c r="G12" s="188" t="s">
        <v>320</v>
      </c>
      <c r="H12" s="192" t="s">
        <v>27</v>
      </c>
      <c r="I12" s="188" t="s">
        <v>567</v>
      </c>
      <c r="J12" s="221" t="s">
        <v>568</v>
      </c>
      <c r="K12" s="195" t="s">
        <v>22</v>
      </c>
      <c r="L12" s="196">
        <f t="shared" si="19"/>
        <v>1</v>
      </c>
      <c r="M12" s="192" t="s">
        <v>41</v>
      </c>
      <c r="N12" s="196">
        <f t="shared" si="20"/>
        <v>4</v>
      </c>
      <c r="O12" s="197">
        <f t="shared" si="21"/>
        <v>4</v>
      </c>
      <c r="P12" s="198" t="str">
        <f t="shared" si="22"/>
        <v>MODERADA</v>
      </c>
      <c r="Q12" s="210" t="s">
        <v>569</v>
      </c>
      <c r="R12" s="196" t="str">
        <f>+'Anexo 2 - Controles (Corrup).'!E70</f>
        <v>Fuerte</v>
      </c>
      <c r="S12" s="192" t="s">
        <v>149</v>
      </c>
      <c r="T12" s="196" t="str">
        <f t="shared" ref="T12:T36" si="33">IF(OR(R12="",S12=""),"",IF(AND(R12="Fuerte",S12="Fuerte"),"Fuerte",IF(OR(R12="Débil",S12="Débil"),"Débil","Moderado")))</f>
        <v>Fuerte</v>
      </c>
      <c r="U12" s="196">
        <f t="shared" ref="U12:U36" si="34">IF(T12="","",IF(T12="Fuerte",100,IF(T12="Moderado",50,0)))</f>
        <v>100</v>
      </c>
      <c r="V12" s="200" t="str">
        <f t="shared" si="23"/>
        <v>No</v>
      </c>
      <c r="W12" s="201">
        <v>1</v>
      </c>
      <c r="X12" s="214">
        <f>U12*W12</f>
        <v>100</v>
      </c>
      <c r="Y12" s="196" t="str">
        <f t="shared" si="24"/>
        <v>Fuerte</v>
      </c>
      <c r="Z12" s="192" t="s">
        <v>157</v>
      </c>
      <c r="AA12" s="196">
        <f t="shared" si="25"/>
        <v>2</v>
      </c>
      <c r="AB12" s="192" t="s">
        <v>158</v>
      </c>
      <c r="AC12" s="197">
        <f t="shared" si="26"/>
        <v>0</v>
      </c>
      <c r="AD12" s="202">
        <f t="shared" si="27"/>
        <v>1</v>
      </c>
      <c r="AE12" s="203" t="str">
        <f t="shared" si="28"/>
        <v>Rara vez</v>
      </c>
      <c r="AF12" s="203">
        <f t="shared" si="29"/>
        <v>4</v>
      </c>
      <c r="AG12" s="203" t="str">
        <f t="shared" si="30"/>
        <v>Mayor</v>
      </c>
      <c r="AH12" s="200">
        <f t="shared" si="31"/>
        <v>4</v>
      </c>
      <c r="AI12" s="198" t="str">
        <f t="shared" si="15"/>
        <v>MODERADA</v>
      </c>
      <c r="AJ12" s="204" t="str">
        <f t="shared" si="32"/>
        <v>Reducir el Riesgo.</v>
      </c>
      <c r="AK12" s="190" t="s">
        <v>570</v>
      </c>
      <c r="AL12" s="188" t="s">
        <v>571</v>
      </c>
      <c r="AM12" s="192">
        <v>3</v>
      </c>
      <c r="AN12" s="192" t="s">
        <v>572</v>
      </c>
      <c r="AO12" s="260">
        <v>44197</v>
      </c>
      <c r="AP12" s="261">
        <v>44592</v>
      </c>
      <c r="AQ12" s="220" t="s">
        <v>573</v>
      </c>
      <c r="AR12" s="268">
        <v>44316</v>
      </c>
      <c r="AS12" s="207" t="s">
        <v>607</v>
      </c>
      <c r="AT12" s="274">
        <v>1</v>
      </c>
      <c r="AU12" s="270">
        <f t="shared" si="17"/>
        <v>0.33333333333333331</v>
      </c>
      <c r="AV12" s="269" t="str">
        <f t="shared" si="18"/>
        <v>EN PROCESO</v>
      </c>
      <c r="AW12" s="696" t="s">
        <v>608</v>
      </c>
      <c r="AX12" s="274" t="s">
        <v>600</v>
      </c>
    </row>
    <row r="13" spans="1:50" ht="302.25" customHeight="1" x14ac:dyDescent="0.2">
      <c r="A13" s="190" t="s">
        <v>25</v>
      </c>
      <c r="B13" s="188" t="s">
        <v>39</v>
      </c>
      <c r="C13" s="188" t="s">
        <v>188</v>
      </c>
      <c r="D13" s="192" t="s">
        <v>27</v>
      </c>
      <c r="E13" s="192" t="s">
        <v>198</v>
      </c>
      <c r="F13" s="222" t="s">
        <v>324</v>
      </c>
      <c r="G13" s="222" t="s">
        <v>416</v>
      </c>
      <c r="H13" s="192" t="s">
        <v>27</v>
      </c>
      <c r="I13" s="222" t="s">
        <v>511</v>
      </c>
      <c r="J13" s="223" t="s">
        <v>325</v>
      </c>
      <c r="K13" s="195" t="s">
        <v>29</v>
      </c>
      <c r="L13" s="196">
        <f t="shared" si="19"/>
        <v>2</v>
      </c>
      <c r="M13" s="192" t="s">
        <v>41</v>
      </c>
      <c r="N13" s="196">
        <f t="shared" si="20"/>
        <v>4</v>
      </c>
      <c r="O13" s="197">
        <f t="shared" si="21"/>
        <v>8</v>
      </c>
      <c r="P13" s="198" t="str">
        <f t="shared" si="22"/>
        <v>ALTA</v>
      </c>
      <c r="Q13" s="224" t="s">
        <v>512</v>
      </c>
      <c r="R13" s="196" t="str">
        <f>+'Anexo 2 - Controles (Corrup).'!E87</f>
        <v>Fuerte</v>
      </c>
      <c r="S13" s="192" t="s">
        <v>149</v>
      </c>
      <c r="T13" s="196" t="str">
        <f t="shared" si="33"/>
        <v>Fuerte</v>
      </c>
      <c r="U13" s="196">
        <f t="shared" si="34"/>
        <v>100</v>
      </c>
      <c r="V13" s="200" t="str">
        <f t="shared" si="23"/>
        <v>No</v>
      </c>
      <c r="W13" s="201">
        <v>1</v>
      </c>
      <c r="X13" s="196">
        <f t="shared" ref="X13:X26" si="35">IF(U13="","",AVERAGE(U13*W13))</f>
        <v>100</v>
      </c>
      <c r="Y13" s="196" t="str">
        <f t="shared" si="24"/>
        <v>Fuerte</v>
      </c>
      <c r="Z13" s="192" t="s">
        <v>157</v>
      </c>
      <c r="AA13" s="196">
        <f t="shared" si="25"/>
        <v>2</v>
      </c>
      <c r="AB13" s="192" t="s">
        <v>157</v>
      </c>
      <c r="AC13" s="197">
        <f t="shared" si="26"/>
        <v>2</v>
      </c>
      <c r="AD13" s="202">
        <f t="shared" si="27"/>
        <v>1</v>
      </c>
      <c r="AE13" s="203" t="str">
        <f t="shared" si="28"/>
        <v>Rara vez</v>
      </c>
      <c r="AF13" s="203">
        <f t="shared" si="29"/>
        <v>3</v>
      </c>
      <c r="AG13" s="203" t="str">
        <f t="shared" si="30"/>
        <v>Moderado</v>
      </c>
      <c r="AH13" s="200">
        <f t="shared" si="31"/>
        <v>3</v>
      </c>
      <c r="AI13" s="198" t="str">
        <f t="shared" si="15"/>
        <v>MODERADA</v>
      </c>
      <c r="AJ13" s="204" t="str">
        <f t="shared" si="32"/>
        <v>Reducir el Riesgo.</v>
      </c>
      <c r="AK13" s="225" t="s">
        <v>513</v>
      </c>
      <c r="AL13" s="222" t="s">
        <v>514</v>
      </c>
      <c r="AM13" s="226">
        <v>1</v>
      </c>
      <c r="AN13" s="226" t="s">
        <v>224</v>
      </c>
      <c r="AO13" s="260">
        <v>44197</v>
      </c>
      <c r="AP13" s="261">
        <v>44592</v>
      </c>
      <c r="AQ13" s="227" t="s">
        <v>515</v>
      </c>
      <c r="AR13" s="268">
        <v>44316</v>
      </c>
      <c r="AS13" s="207" t="s">
        <v>635</v>
      </c>
      <c r="AT13" s="274">
        <v>0.3</v>
      </c>
      <c r="AU13" s="270">
        <f t="shared" si="17"/>
        <v>0.3</v>
      </c>
      <c r="AV13" s="269" t="str">
        <f t="shared" si="18"/>
        <v>EN PROCESO</v>
      </c>
      <c r="AW13" s="697" t="s">
        <v>648</v>
      </c>
      <c r="AX13" s="274" t="s">
        <v>636</v>
      </c>
    </row>
    <row r="14" spans="1:50" ht="200.25" customHeight="1" x14ac:dyDescent="0.2">
      <c r="A14" s="190" t="s">
        <v>25</v>
      </c>
      <c r="B14" s="188" t="s">
        <v>43</v>
      </c>
      <c r="C14" s="188" t="s">
        <v>189</v>
      </c>
      <c r="D14" s="192" t="s">
        <v>27</v>
      </c>
      <c r="E14" s="192" t="s">
        <v>199</v>
      </c>
      <c r="F14" s="228" t="s">
        <v>534</v>
      </c>
      <c r="G14" s="229" t="s">
        <v>530</v>
      </c>
      <c r="H14" s="193" t="s">
        <v>27</v>
      </c>
      <c r="I14" s="191" t="s">
        <v>531</v>
      </c>
      <c r="J14" s="194" t="s">
        <v>532</v>
      </c>
      <c r="K14" s="195" t="s">
        <v>29</v>
      </c>
      <c r="L14" s="196">
        <f t="shared" si="19"/>
        <v>2</v>
      </c>
      <c r="M14" s="192" t="s">
        <v>41</v>
      </c>
      <c r="N14" s="196">
        <f t="shared" si="20"/>
        <v>4</v>
      </c>
      <c r="O14" s="197">
        <f t="shared" si="21"/>
        <v>8</v>
      </c>
      <c r="P14" s="198" t="str">
        <f t="shared" si="22"/>
        <v>ALTA</v>
      </c>
      <c r="Q14" s="230" t="s">
        <v>533</v>
      </c>
      <c r="R14" s="196" t="str">
        <f>+'Anexo 2 - Controles (Corrup).'!E104</f>
        <v>Fuerte</v>
      </c>
      <c r="S14" s="192" t="s">
        <v>149</v>
      </c>
      <c r="T14" s="196" t="str">
        <f t="shared" si="33"/>
        <v>Fuerte</v>
      </c>
      <c r="U14" s="196">
        <f t="shared" si="34"/>
        <v>100</v>
      </c>
      <c r="V14" s="200" t="str">
        <f t="shared" si="23"/>
        <v>No</v>
      </c>
      <c r="W14" s="201">
        <v>1</v>
      </c>
      <c r="X14" s="196">
        <f t="shared" si="35"/>
        <v>100</v>
      </c>
      <c r="Y14" s="196" t="str">
        <f t="shared" si="24"/>
        <v>Fuerte</v>
      </c>
      <c r="Z14" s="192" t="s">
        <v>157</v>
      </c>
      <c r="AA14" s="196">
        <f t="shared" si="25"/>
        <v>2</v>
      </c>
      <c r="AB14" s="192" t="s">
        <v>157</v>
      </c>
      <c r="AC14" s="197">
        <f t="shared" si="26"/>
        <v>2</v>
      </c>
      <c r="AD14" s="202">
        <f t="shared" si="27"/>
        <v>1</v>
      </c>
      <c r="AE14" s="203" t="str">
        <f t="shared" si="28"/>
        <v>Rara vez</v>
      </c>
      <c r="AF14" s="203">
        <f t="shared" si="29"/>
        <v>3</v>
      </c>
      <c r="AG14" s="203" t="str">
        <f t="shared" si="30"/>
        <v>Moderado</v>
      </c>
      <c r="AH14" s="200">
        <f t="shared" si="31"/>
        <v>3</v>
      </c>
      <c r="AI14" s="198" t="str">
        <f t="shared" si="15"/>
        <v>MODERADA</v>
      </c>
      <c r="AJ14" s="204" t="str">
        <f t="shared" si="32"/>
        <v>Reducir el Riesgo.</v>
      </c>
      <c r="AK14" s="205" t="s">
        <v>542</v>
      </c>
      <c r="AL14" s="191" t="s">
        <v>543</v>
      </c>
      <c r="AM14" s="193">
        <v>1</v>
      </c>
      <c r="AN14" s="193" t="s">
        <v>544</v>
      </c>
      <c r="AO14" s="260">
        <v>44197</v>
      </c>
      <c r="AP14" s="261">
        <v>44592</v>
      </c>
      <c r="AQ14" s="206" t="s">
        <v>545</v>
      </c>
      <c r="AR14" s="268">
        <v>44316</v>
      </c>
      <c r="AS14" s="282" t="s">
        <v>637</v>
      </c>
      <c r="AT14" s="274">
        <v>0.5</v>
      </c>
      <c r="AU14" s="270">
        <f t="shared" si="17"/>
        <v>0.5</v>
      </c>
      <c r="AV14" s="269" t="str">
        <f t="shared" si="18"/>
        <v>EN PROCESO</v>
      </c>
      <c r="AW14" s="697" t="s">
        <v>645</v>
      </c>
      <c r="AX14" s="274" t="s">
        <v>636</v>
      </c>
    </row>
    <row r="15" spans="1:50" ht="155.25" customHeight="1" x14ac:dyDescent="0.2">
      <c r="A15" s="190" t="s">
        <v>32</v>
      </c>
      <c r="B15" s="188" t="s">
        <v>51</v>
      </c>
      <c r="C15" s="188" t="s">
        <v>193</v>
      </c>
      <c r="D15" s="192" t="s">
        <v>27</v>
      </c>
      <c r="E15" s="192" t="s">
        <v>200</v>
      </c>
      <c r="F15" s="188" t="s">
        <v>206</v>
      </c>
      <c r="G15" s="191" t="s">
        <v>300</v>
      </c>
      <c r="H15" s="193" t="s">
        <v>27</v>
      </c>
      <c r="I15" s="191" t="s">
        <v>212</v>
      </c>
      <c r="J15" s="194" t="s">
        <v>236</v>
      </c>
      <c r="K15" s="195" t="s">
        <v>22</v>
      </c>
      <c r="L15" s="196">
        <f t="shared" si="19"/>
        <v>1</v>
      </c>
      <c r="M15" s="192" t="s">
        <v>41</v>
      </c>
      <c r="N15" s="196">
        <f t="shared" si="20"/>
        <v>4</v>
      </c>
      <c r="O15" s="197">
        <f t="shared" si="21"/>
        <v>4</v>
      </c>
      <c r="P15" s="198" t="str">
        <f t="shared" si="22"/>
        <v>MODERADA</v>
      </c>
      <c r="Q15" s="199" t="s">
        <v>220</v>
      </c>
      <c r="R15" s="196" t="str">
        <f>+'Anexo 2 - Controles (Corrup).'!E121</f>
        <v>Fuerte</v>
      </c>
      <c r="S15" s="192" t="s">
        <v>149</v>
      </c>
      <c r="T15" s="196" t="str">
        <f t="shared" si="33"/>
        <v>Fuerte</v>
      </c>
      <c r="U15" s="196">
        <f t="shared" si="34"/>
        <v>100</v>
      </c>
      <c r="V15" s="200" t="str">
        <f t="shared" si="23"/>
        <v>No</v>
      </c>
      <c r="W15" s="201">
        <v>1</v>
      </c>
      <c r="X15" s="196">
        <f t="shared" si="35"/>
        <v>100</v>
      </c>
      <c r="Y15" s="196" t="str">
        <f t="shared" si="24"/>
        <v>Fuerte</v>
      </c>
      <c r="Z15" s="192" t="s">
        <v>157</v>
      </c>
      <c r="AA15" s="196">
        <f t="shared" si="25"/>
        <v>2</v>
      </c>
      <c r="AB15" s="192" t="s">
        <v>157</v>
      </c>
      <c r="AC15" s="197">
        <f t="shared" si="26"/>
        <v>2</v>
      </c>
      <c r="AD15" s="202">
        <f t="shared" si="27"/>
        <v>1</v>
      </c>
      <c r="AE15" s="203" t="str">
        <f t="shared" si="28"/>
        <v>Rara vez</v>
      </c>
      <c r="AF15" s="203">
        <f t="shared" si="29"/>
        <v>3</v>
      </c>
      <c r="AG15" s="203" t="str">
        <f t="shared" si="30"/>
        <v>Moderado</v>
      </c>
      <c r="AH15" s="200">
        <f t="shared" si="31"/>
        <v>3</v>
      </c>
      <c r="AI15" s="198" t="str">
        <f t="shared" si="15"/>
        <v>MODERADA</v>
      </c>
      <c r="AJ15" s="204" t="str">
        <f t="shared" si="32"/>
        <v>Reducir el Riesgo.</v>
      </c>
      <c r="AK15" s="205" t="s">
        <v>246</v>
      </c>
      <c r="AL15" s="191" t="s">
        <v>552</v>
      </c>
      <c r="AM15" s="193">
        <v>1</v>
      </c>
      <c r="AN15" s="193" t="s">
        <v>225</v>
      </c>
      <c r="AO15" s="258">
        <v>44228</v>
      </c>
      <c r="AP15" s="259">
        <v>44469</v>
      </c>
      <c r="AQ15" s="206" t="s">
        <v>553</v>
      </c>
      <c r="AR15" s="268">
        <v>44316</v>
      </c>
      <c r="AS15" s="280" t="s">
        <v>630</v>
      </c>
      <c r="AT15" s="274">
        <v>0.5</v>
      </c>
      <c r="AU15" s="270">
        <f t="shared" si="17"/>
        <v>0.5</v>
      </c>
      <c r="AV15" s="269" t="str">
        <f t="shared" si="18"/>
        <v>EN PROCESO</v>
      </c>
      <c r="AW15" s="696" t="s">
        <v>646</v>
      </c>
      <c r="AX15" s="274" t="s">
        <v>629</v>
      </c>
    </row>
    <row r="16" spans="1:50" ht="111" customHeight="1" x14ac:dyDescent="0.2">
      <c r="A16" s="190" t="s">
        <v>32</v>
      </c>
      <c r="B16" s="188" t="s">
        <v>265</v>
      </c>
      <c r="C16" s="357" t="s">
        <v>190</v>
      </c>
      <c r="D16" s="192" t="s">
        <v>27</v>
      </c>
      <c r="E16" s="192" t="s">
        <v>293</v>
      </c>
      <c r="F16" s="338" t="s">
        <v>339</v>
      </c>
      <c r="G16" s="338" t="s">
        <v>301</v>
      </c>
      <c r="H16" s="226" t="s">
        <v>27</v>
      </c>
      <c r="I16" s="338" t="s">
        <v>340</v>
      </c>
      <c r="J16" s="339" t="s">
        <v>521</v>
      </c>
      <c r="K16" s="356" t="s">
        <v>35</v>
      </c>
      <c r="L16" s="341">
        <f t="shared" si="19"/>
        <v>3</v>
      </c>
      <c r="M16" s="325" t="s">
        <v>41</v>
      </c>
      <c r="N16" s="341">
        <f t="shared" si="20"/>
        <v>4</v>
      </c>
      <c r="O16" s="327">
        <f t="shared" si="21"/>
        <v>12</v>
      </c>
      <c r="P16" s="311" t="str">
        <f t="shared" si="22"/>
        <v>ALTA</v>
      </c>
      <c r="Q16" s="224" t="s">
        <v>223</v>
      </c>
      <c r="R16" s="196" t="str">
        <f>+'Anexo 2 - Controles (Corrup).'!E138</f>
        <v>Fuerte</v>
      </c>
      <c r="S16" s="192" t="s">
        <v>149</v>
      </c>
      <c r="T16" s="196" t="str">
        <f t="shared" si="33"/>
        <v>Fuerte</v>
      </c>
      <c r="U16" s="196">
        <f t="shared" si="34"/>
        <v>100</v>
      </c>
      <c r="V16" s="200" t="str">
        <f t="shared" si="23"/>
        <v>No</v>
      </c>
      <c r="W16" s="233">
        <f>100%/3</f>
        <v>0.33333333333333331</v>
      </c>
      <c r="X16" s="374">
        <f>((U16*W16)+(U17*W17)+(U18*W18))</f>
        <v>83.333333333333314</v>
      </c>
      <c r="Y16" s="341" t="str">
        <f>IF(X16="","",IF(X16&lt;50,"Débil",IF(X16&lt;=99,"Moderado","Fuerte")))</f>
        <v>Moderado</v>
      </c>
      <c r="Z16" s="325" t="s">
        <v>157</v>
      </c>
      <c r="AA16" s="341">
        <f t="shared" si="25"/>
        <v>1</v>
      </c>
      <c r="AB16" s="325" t="s">
        <v>159</v>
      </c>
      <c r="AC16" s="327">
        <f t="shared" si="26"/>
        <v>0</v>
      </c>
      <c r="AD16" s="328">
        <f t="shared" si="27"/>
        <v>2</v>
      </c>
      <c r="AE16" s="329" t="str">
        <f t="shared" si="28"/>
        <v>Improbable</v>
      </c>
      <c r="AF16" s="330">
        <f t="shared" si="29"/>
        <v>4</v>
      </c>
      <c r="AG16" s="330" t="str">
        <f t="shared" si="30"/>
        <v>Mayor</v>
      </c>
      <c r="AH16" s="332">
        <f t="shared" si="31"/>
        <v>8</v>
      </c>
      <c r="AI16" s="311" t="str">
        <f t="shared" si="15"/>
        <v>ALTA</v>
      </c>
      <c r="AJ16" s="334" t="str">
        <f t="shared" si="32"/>
        <v>Reducir el Riesgo, Evitar, Compartir o Transferir.</v>
      </c>
      <c r="AK16" s="225" t="s">
        <v>427</v>
      </c>
      <c r="AL16" s="222" t="s">
        <v>522</v>
      </c>
      <c r="AM16" s="226">
        <v>1</v>
      </c>
      <c r="AN16" s="226" t="s">
        <v>226</v>
      </c>
      <c r="AO16" s="262">
        <v>44228</v>
      </c>
      <c r="AP16" s="263">
        <v>44561</v>
      </c>
      <c r="AQ16" s="227" t="s">
        <v>430</v>
      </c>
      <c r="AR16" s="268">
        <v>44316</v>
      </c>
      <c r="AS16" s="281" t="s">
        <v>632</v>
      </c>
      <c r="AT16" s="274">
        <v>1</v>
      </c>
      <c r="AU16" s="270">
        <f t="shared" si="17"/>
        <v>1</v>
      </c>
      <c r="AV16" s="269" t="str">
        <f t="shared" si="18"/>
        <v>TERMINADA</v>
      </c>
      <c r="AW16" s="696" t="s">
        <v>647</v>
      </c>
      <c r="AX16" s="274" t="s">
        <v>629</v>
      </c>
    </row>
    <row r="17" spans="1:50" ht="91.2" x14ac:dyDescent="0.2">
      <c r="A17" s="190" t="s">
        <v>32</v>
      </c>
      <c r="B17" s="188" t="s">
        <v>265</v>
      </c>
      <c r="C17" s="357"/>
      <c r="D17" s="192" t="s">
        <v>27</v>
      </c>
      <c r="E17" s="192" t="s">
        <v>293</v>
      </c>
      <c r="F17" s="338"/>
      <c r="G17" s="338"/>
      <c r="H17" s="226" t="s">
        <v>27</v>
      </c>
      <c r="I17" s="338"/>
      <c r="J17" s="339"/>
      <c r="K17" s="356"/>
      <c r="L17" s="341"/>
      <c r="M17" s="325"/>
      <c r="N17" s="341"/>
      <c r="O17" s="327"/>
      <c r="P17" s="311"/>
      <c r="Q17" s="224" t="s">
        <v>221</v>
      </c>
      <c r="R17" s="196" t="str">
        <f>+'Anexo 2 - Controles (Corrup).'!K138</f>
        <v>Fuerte</v>
      </c>
      <c r="S17" s="192" t="s">
        <v>149</v>
      </c>
      <c r="T17" s="196" t="str">
        <f t="shared" si="33"/>
        <v>Fuerte</v>
      </c>
      <c r="U17" s="196">
        <f t="shared" si="34"/>
        <v>100</v>
      </c>
      <c r="V17" s="200" t="str">
        <f t="shared" si="23"/>
        <v>No</v>
      </c>
      <c r="W17" s="233">
        <f>100%/3</f>
        <v>0.33333333333333331</v>
      </c>
      <c r="X17" s="374"/>
      <c r="Y17" s="341"/>
      <c r="Z17" s="325"/>
      <c r="AA17" s="341"/>
      <c r="AB17" s="325"/>
      <c r="AC17" s="327"/>
      <c r="AD17" s="328"/>
      <c r="AE17" s="329"/>
      <c r="AF17" s="383"/>
      <c r="AG17" s="383"/>
      <c r="AH17" s="382"/>
      <c r="AI17" s="311"/>
      <c r="AJ17" s="334"/>
      <c r="AK17" s="225" t="s">
        <v>428</v>
      </c>
      <c r="AL17" s="222" t="s">
        <v>523</v>
      </c>
      <c r="AM17" s="226">
        <v>1</v>
      </c>
      <c r="AN17" s="226" t="s">
        <v>226</v>
      </c>
      <c r="AO17" s="262">
        <v>44228</v>
      </c>
      <c r="AP17" s="263">
        <v>44561</v>
      </c>
      <c r="AQ17" s="227" t="s">
        <v>430</v>
      </c>
      <c r="AR17" s="268">
        <v>44316</v>
      </c>
      <c r="AS17" s="281" t="s">
        <v>632</v>
      </c>
      <c r="AT17" s="274">
        <v>1</v>
      </c>
      <c r="AU17" s="270">
        <f t="shared" si="17"/>
        <v>1</v>
      </c>
      <c r="AV17" s="269" t="str">
        <f t="shared" si="18"/>
        <v>TERMINADA</v>
      </c>
      <c r="AW17" s="696" t="s">
        <v>633</v>
      </c>
      <c r="AX17" s="274" t="s">
        <v>629</v>
      </c>
    </row>
    <row r="18" spans="1:50" ht="147.75" customHeight="1" x14ac:dyDescent="0.2">
      <c r="A18" s="190" t="s">
        <v>32</v>
      </c>
      <c r="B18" s="188" t="s">
        <v>265</v>
      </c>
      <c r="C18" s="357"/>
      <c r="D18" s="192" t="s">
        <v>27</v>
      </c>
      <c r="E18" s="192" t="s">
        <v>293</v>
      </c>
      <c r="F18" s="338"/>
      <c r="G18" s="338"/>
      <c r="H18" s="226" t="s">
        <v>27</v>
      </c>
      <c r="I18" s="338"/>
      <c r="J18" s="339"/>
      <c r="K18" s="356"/>
      <c r="L18" s="341"/>
      <c r="M18" s="325"/>
      <c r="N18" s="341"/>
      <c r="O18" s="327"/>
      <c r="P18" s="311"/>
      <c r="Q18" s="224" t="s">
        <v>341</v>
      </c>
      <c r="R18" s="196" t="str">
        <f>+'Anexo 2 - Controles (Corrup).'!S138</f>
        <v>Moderado</v>
      </c>
      <c r="S18" s="192" t="s">
        <v>149</v>
      </c>
      <c r="T18" s="196" t="str">
        <f t="shared" si="33"/>
        <v>Moderado</v>
      </c>
      <c r="U18" s="196">
        <f t="shared" si="34"/>
        <v>50</v>
      </c>
      <c r="V18" s="200" t="str">
        <f t="shared" si="23"/>
        <v>Si</v>
      </c>
      <c r="W18" s="233">
        <f>100%/3</f>
        <v>0.33333333333333331</v>
      </c>
      <c r="X18" s="374"/>
      <c r="Y18" s="341"/>
      <c r="Z18" s="325"/>
      <c r="AA18" s="341"/>
      <c r="AB18" s="325"/>
      <c r="AC18" s="327"/>
      <c r="AD18" s="328"/>
      <c r="AE18" s="329"/>
      <c r="AF18" s="331"/>
      <c r="AG18" s="331"/>
      <c r="AH18" s="333"/>
      <c r="AI18" s="311"/>
      <c r="AJ18" s="334"/>
      <c r="AK18" s="225" t="s">
        <v>524</v>
      </c>
      <c r="AL18" s="222" t="s">
        <v>429</v>
      </c>
      <c r="AM18" s="226">
        <v>2</v>
      </c>
      <c r="AN18" s="226" t="s">
        <v>226</v>
      </c>
      <c r="AO18" s="262">
        <v>44228</v>
      </c>
      <c r="AP18" s="263">
        <v>44561</v>
      </c>
      <c r="AQ18" s="227" t="s">
        <v>525</v>
      </c>
      <c r="AR18" s="268">
        <v>44316</v>
      </c>
      <c r="AS18" s="272" t="s">
        <v>631</v>
      </c>
      <c r="AT18" s="274">
        <v>0</v>
      </c>
      <c r="AU18" s="270">
        <f t="shared" si="17"/>
        <v>0</v>
      </c>
      <c r="AV18" s="269" t="str">
        <f t="shared" si="18"/>
        <v>SIN INICIAR</v>
      </c>
      <c r="AW18" s="696" t="s">
        <v>634</v>
      </c>
      <c r="AX18" s="274" t="s">
        <v>629</v>
      </c>
    </row>
    <row r="19" spans="1:50" ht="203.25" customHeight="1" x14ac:dyDescent="0.2">
      <c r="A19" s="190" t="s">
        <v>32</v>
      </c>
      <c r="B19" s="188" t="s">
        <v>247</v>
      </c>
      <c r="C19" s="357" t="s">
        <v>190</v>
      </c>
      <c r="D19" s="192" t="s">
        <v>27</v>
      </c>
      <c r="E19" s="192" t="s">
        <v>294</v>
      </c>
      <c r="F19" s="338" t="s">
        <v>205</v>
      </c>
      <c r="G19" s="338" t="s">
        <v>302</v>
      </c>
      <c r="H19" s="226" t="s">
        <v>27</v>
      </c>
      <c r="I19" s="338" t="s">
        <v>213</v>
      </c>
      <c r="J19" s="339" t="s">
        <v>217</v>
      </c>
      <c r="K19" s="356" t="s">
        <v>29</v>
      </c>
      <c r="L19" s="341">
        <f t="shared" si="19"/>
        <v>2</v>
      </c>
      <c r="M19" s="325" t="s">
        <v>41</v>
      </c>
      <c r="N19" s="341">
        <f t="shared" si="20"/>
        <v>4</v>
      </c>
      <c r="O19" s="327">
        <f t="shared" si="21"/>
        <v>8</v>
      </c>
      <c r="P19" s="311" t="str">
        <f t="shared" si="22"/>
        <v>ALTA</v>
      </c>
      <c r="Q19" s="224" t="s">
        <v>248</v>
      </c>
      <c r="R19" s="196" t="str">
        <f>+'Anexo 2 - Controles (Corrup).'!E155</f>
        <v>Fuerte</v>
      </c>
      <c r="S19" s="192" t="s">
        <v>149</v>
      </c>
      <c r="T19" s="196" t="str">
        <f t="shared" si="33"/>
        <v>Fuerte</v>
      </c>
      <c r="U19" s="196">
        <f t="shared" si="34"/>
        <v>100</v>
      </c>
      <c r="V19" s="200" t="str">
        <f t="shared" si="23"/>
        <v>No</v>
      </c>
      <c r="W19" s="201">
        <v>0.4</v>
      </c>
      <c r="X19" s="341">
        <f>(U19*W19)+(U20*W20)</f>
        <v>100</v>
      </c>
      <c r="Y19" s="341" t="str">
        <f t="shared" si="24"/>
        <v>Fuerte</v>
      </c>
      <c r="Z19" s="325" t="s">
        <v>157</v>
      </c>
      <c r="AA19" s="341">
        <f t="shared" si="25"/>
        <v>2</v>
      </c>
      <c r="AB19" s="325" t="s">
        <v>159</v>
      </c>
      <c r="AC19" s="327">
        <f t="shared" si="26"/>
        <v>1</v>
      </c>
      <c r="AD19" s="328">
        <f t="shared" si="27"/>
        <v>1</v>
      </c>
      <c r="AE19" s="329" t="str">
        <f t="shared" si="28"/>
        <v>Rara vez</v>
      </c>
      <c r="AF19" s="330">
        <f t="shared" si="29"/>
        <v>3</v>
      </c>
      <c r="AG19" s="330" t="str">
        <f t="shared" si="30"/>
        <v>Moderado</v>
      </c>
      <c r="AH19" s="332">
        <f t="shared" si="31"/>
        <v>3</v>
      </c>
      <c r="AI19" s="311" t="str">
        <f>IF(AH19="","",IF(AH19&lt;=2,"BAJA",IF(AH19&lt;=6,"MODERADA",IF(AH19&lt;=12,"ALTA","EXTREMA"))))</f>
        <v>MODERADA</v>
      </c>
      <c r="AJ19" s="334" t="str">
        <f t="shared" si="32"/>
        <v>Reducir el Riesgo.</v>
      </c>
      <c r="AK19" s="225" t="s">
        <v>431</v>
      </c>
      <c r="AL19" s="222" t="s">
        <v>433</v>
      </c>
      <c r="AM19" s="226">
        <v>1</v>
      </c>
      <c r="AN19" s="226" t="s">
        <v>227</v>
      </c>
      <c r="AO19" s="262">
        <v>44228</v>
      </c>
      <c r="AP19" s="263">
        <v>44561</v>
      </c>
      <c r="AQ19" s="227" t="s">
        <v>434</v>
      </c>
      <c r="AR19" s="268">
        <v>44316</v>
      </c>
      <c r="AS19" s="279" t="s">
        <v>638</v>
      </c>
      <c r="AT19" s="274">
        <v>0.5</v>
      </c>
      <c r="AU19" s="270">
        <f t="shared" si="17"/>
        <v>0.5</v>
      </c>
      <c r="AV19" s="269" t="str">
        <f t="shared" si="18"/>
        <v>EN PROCESO</v>
      </c>
      <c r="AW19" s="697" t="s">
        <v>639</v>
      </c>
      <c r="AX19" s="274" t="s">
        <v>636</v>
      </c>
    </row>
    <row r="20" spans="1:50" ht="183.75" customHeight="1" x14ac:dyDescent="0.2">
      <c r="A20" s="190" t="s">
        <v>32</v>
      </c>
      <c r="B20" s="188" t="s">
        <v>247</v>
      </c>
      <c r="C20" s="357"/>
      <c r="D20" s="192" t="s">
        <v>27</v>
      </c>
      <c r="E20" s="192" t="s">
        <v>294</v>
      </c>
      <c r="F20" s="338"/>
      <c r="G20" s="338"/>
      <c r="H20" s="226" t="s">
        <v>27</v>
      </c>
      <c r="I20" s="338"/>
      <c r="J20" s="339"/>
      <c r="K20" s="356"/>
      <c r="L20" s="341"/>
      <c r="M20" s="325"/>
      <c r="N20" s="341"/>
      <c r="O20" s="327"/>
      <c r="P20" s="311"/>
      <c r="Q20" s="224" t="s">
        <v>249</v>
      </c>
      <c r="R20" s="196" t="str">
        <f>+'Anexo 2 - Controles (Corrup).'!K155</f>
        <v>Fuerte</v>
      </c>
      <c r="S20" s="192" t="s">
        <v>149</v>
      </c>
      <c r="T20" s="196" t="str">
        <f t="shared" si="33"/>
        <v>Fuerte</v>
      </c>
      <c r="U20" s="196">
        <f t="shared" si="34"/>
        <v>100</v>
      </c>
      <c r="V20" s="200" t="str">
        <f t="shared" si="23"/>
        <v>No</v>
      </c>
      <c r="W20" s="201">
        <v>0.6</v>
      </c>
      <c r="X20" s="341"/>
      <c r="Y20" s="341"/>
      <c r="Z20" s="325"/>
      <c r="AA20" s="341"/>
      <c r="AB20" s="325"/>
      <c r="AC20" s="327"/>
      <c r="AD20" s="328"/>
      <c r="AE20" s="329"/>
      <c r="AF20" s="331"/>
      <c r="AG20" s="331"/>
      <c r="AH20" s="333"/>
      <c r="AI20" s="311"/>
      <c r="AJ20" s="334"/>
      <c r="AK20" s="225" t="s">
        <v>432</v>
      </c>
      <c r="AL20" s="222" t="s">
        <v>527</v>
      </c>
      <c r="AM20" s="226">
        <v>1</v>
      </c>
      <c r="AN20" s="226" t="s">
        <v>227</v>
      </c>
      <c r="AO20" s="262">
        <v>44228</v>
      </c>
      <c r="AP20" s="263">
        <v>44561</v>
      </c>
      <c r="AQ20" s="227" t="s">
        <v>528</v>
      </c>
      <c r="AR20" s="268">
        <v>44316</v>
      </c>
      <c r="AS20" s="279" t="s">
        <v>640</v>
      </c>
      <c r="AT20" s="274">
        <v>0</v>
      </c>
      <c r="AU20" s="270">
        <f t="shared" si="17"/>
        <v>0</v>
      </c>
      <c r="AV20" s="269" t="str">
        <f t="shared" si="18"/>
        <v>SIN INICIAR</v>
      </c>
      <c r="AW20" s="697" t="s">
        <v>641</v>
      </c>
      <c r="AX20" s="274" t="s">
        <v>636</v>
      </c>
    </row>
    <row r="21" spans="1:50" ht="109.5" customHeight="1" x14ac:dyDescent="0.2">
      <c r="A21" s="190" t="s">
        <v>32</v>
      </c>
      <c r="B21" s="188" t="s">
        <v>270</v>
      </c>
      <c r="C21" s="188" t="s">
        <v>190</v>
      </c>
      <c r="D21" s="192" t="s">
        <v>27</v>
      </c>
      <c r="E21" s="192" t="s">
        <v>295</v>
      </c>
      <c r="F21" s="342" t="s">
        <v>207</v>
      </c>
      <c r="G21" s="342" t="s">
        <v>363</v>
      </c>
      <c r="H21" s="234" t="s">
        <v>27</v>
      </c>
      <c r="I21" s="342" t="s">
        <v>364</v>
      </c>
      <c r="J21" s="359" t="s">
        <v>218</v>
      </c>
      <c r="K21" s="356" t="s">
        <v>35</v>
      </c>
      <c r="L21" s="341">
        <f t="shared" si="19"/>
        <v>3</v>
      </c>
      <c r="M21" s="325" t="s">
        <v>41</v>
      </c>
      <c r="N21" s="341">
        <f t="shared" si="20"/>
        <v>4</v>
      </c>
      <c r="O21" s="327">
        <f t="shared" si="21"/>
        <v>12</v>
      </c>
      <c r="P21" s="311" t="str">
        <f t="shared" si="22"/>
        <v>ALTA</v>
      </c>
      <c r="Q21" s="235" t="s">
        <v>222</v>
      </c>
      <c r="R21" s="196" t="str">
        <f>+'Anexo 2 - Controles (Corrup).'!E172</f>
        <v>Moderado</v>
      </c>
      <c r="S21" s="192" t="s">
        <v>149</v>
      </c>
      <c r="T21" s="196" t="str">
        <f t="shared" si="33"/>
        <v>Moderado</v>
      </c>
      <c r="U21" s="196">
        <f t="shared" si="34"/>
        <v>50</v>
      </c>
      <c r="V21" s="200" t="str">
        <f t="shared" si="23"/>
        <v>Si</v>
      </c>
      <c r="W21" s="201">
        <v>0.5</v>
      </c>
      <c r="X21" s="340">
        <f>(U21*W21)+(U22*W22)</f>
        <v>75</v>
      </c>
      <c r="Y21" s="341" t="str">
        <f>IF(X21="","",IF(X21&lt;50,"Débil",IF(X21&lt;=99,"Moderado","Fuerte")))</f>
        <v>Moderado</v>
      </c>
      <c r="Z21" s="325" t="s">
        <v>157</v>
      </c>
      <c r="AA21" s="341">
        <f t="shared" si="25"/>
        <v>1</v>
      </c>
      <c r="AB21" s="325" t="s">
        <v>157</v>
      </c>
      <c r="AC21" s="327">
        <f t="shared" si="26"/>
        <v>1</v>
      </c>
      <c r="AD21" s="328">
        <f t="shared" si="27"/>
        <v>2</v>
      </c>
      <c r="AE21" s="329" t="str">
        <f t="shared" si="28"/>
        <v>Improbable</v>
      </c>
      <c r="AF21" s="330">
        <f t="shared" si="29"/>
        <v>3</v>
      </c>
      <c r="AG21" s="330" t="str">
        <f t="shared" si="30"/>
        <v>Moderado</v>
      </c>
      <c r="AH21" s="332">
        <f t="shared" si="31"/>
        <v>6</v>
      </c>
      <c r="AI21" s="311" t="str">
        <f>IF(AH21="","",IF(AH21&lt;=2,"BAJA",IF(AH21&lt;=6,"MODERADA",IF(AH21&lt;=12,"ALTA","EXTREMA"))))</f>
        <v>MODERADA</v>
      </c>
      <c r="AJ21" s="334" t="str">
        <f t="shared" si="32"/>
        <v>Reducir el Riesgo.</v>
      </c>
      <c r="AK21" s="236" t="s">
        <v>435</v>
      </c>
      <c r="AL21" s="237" t="s">
        <v>437</v>
      </c>
      <c r="AM21" s="234">
        <v>3</v>
      </c>
      <c r="AN21" s="234" t="s">
        <v>278</v>
      </c>
      <c r="AO21" s="262">
        <v>44228</v>
      </c>
      <c r="AP21" s="263">
        <v>44561</v>
      </c>
      <c r="AQ21" s="220" t="s">
        <v>439</v>
      </c>
      <c r="AR21" s="268">
        <v>44316</v>
      </c>
      <c r="AS21" s="231" t="s">
        <v>609</v>
      </c>
      <c r="AT21" s="274">
        <v>0</v>
      </c>
      <c r="AU21" s="270">
        <f t="shared" si="17"/>
        <v>0</v>
      </c>
      <c r="AV21" s="269" t="str">
        <f t="shared" si="18"/>
        <v>SIN INICIAR</v>
      </c>
      <c r="AW21" s="696" t="s">
        <v>610</v>
      </c>
      <c r="AX21" s="274" t="s">
        <v>600</v>
      </c>
    </row>
    <row r="22" spans="1:50" ht="141" customHeight="1" x14ac:dyDescent="0.2">
      <c r="A22" s="190" t="s">
        <v>32</v>
      </c>
      <c r="B22" s="188" t="s">
        <v>270</v>
      </c>
      <c r="C22" s="188" t="s">
        <v>190</v>
      </c>
      <c r="D22" s="192" t="s">
        <v>27</v>
      </c>
      <c r="E22" s="192" t="s">
        <v>295</v>
      </c>
      <c r="F22" s="343"/>
      <c r="G22" s="343"/>
      <c r="H22" s="234" t="s">
        <v>27</v>
      </c>
      <c r="I22" s="343"/>
      <c r="J22" s="360"/>
      <c r="K22" s="356"/>
      <c r="L22" s="341"/>
      <c r="M22" s="325"/>
      <c r="N22" s="341"/>
      <c r="O22" s="327"/>
      <c r="P22" s="311"/>
      <c r="Q22" s="235" t="s">
        <v>271</v>
      </c>
      <c r="R22" s="196" t="str">
        <f>+'Anexo 2 - Controles (Corrup).'!K172</f>
        <v>Fuerte</v>
      </c>
      <c r="S22" s="192" t="s">
        <v>149</v>
      </c>
      <c r="T22" s="196" t="str">
        <f t="shared" si="33"/>
        <v>Fuerte</v>
      </c>
      <c r="U22" s="196">
        <f t="shared" si="34"/>
        <v>100</v>
      </c>
      <c r="V22" s="200" t="str">
        <f t="shared" si="23"/>
        <v>No</v>
      </c>
      <c r="W22" s="201">
        <v>0.5</v>
      </c>
      <c r="X22" s="340"/>
      <c r="Y22" s="341"/>
      <c r="Z22" s="325"/>
      <c r="AA22" s="341"/>
      <c r="AB22" s="325"/>
      <c r="AC22" s="327"/>
      <c r="AD22" s="328"/>
      <c r="AE22" s="329"/>
      <c r="AF22" s="331"/>
      <c r="AG22" s="331"/>
      <c r="AH22" s="333"/>
      <c r="AI22" s="311"/>
      <c r="AJ22" s="334"/>
      <c r="AK22" s="236" t="s">
        <v>436</v>
      </c>
      <c r="AL22" s="237" t="s">
        <v>438</v>
      </c>
      <c r="AM22" s="234">
        <v>3</v>
      </c>
      <c r="AN22" s="234" t="s">
        <v>278</v>
      </c>
      <c r="AO22" s="262">
        <v>44228</v>
      </c>
      <c r="AP22" s="263">
        <v>44561</v>
      </c>
      <c r="AQ22" s="220" t="s">
        <v>440</v>
      </c>
      <c r="AR22" s="268">
        <v>44316</v>
      </c>
      <c r="AS22" s="275" t="s">
        <v>611</v>
      </c>
      <c r="AT22" s="274">
        <v>0.5</v>
      </c>
      <c r="AU22" s="270">
        <f t="shared" si="17"/>
        <v>0.16666666666666666</v>
      </c>
      <c r="AV22" s="269" t="str">
        <f t="shared" si="18"/>
        <v>EN PROCESO</v>
      </c>
      <c r="AW22" s="696" t="s">
        <v>612</v>
      </c>
      <c r="AX22" s="274" t="s">
        <v>600</v>
      </c>
    </row>
    <row r="23" spans="1:50" ht="234.75" customHeight="1" x14ac:dyDescent="0.2">
      <c r="A23" s="190" t="s">
        <v>32</v>
      </c>
      <c r="B23" s="188" t="s">
        <v>49</v>
      </c>
      <c r="C23" s="188" t="s">
        <v>191</v>
      </c>
      <c r="D23" s="192" t="s">
        <v>27</v>
      </c>
      <c r="E23" s="192" t="s">
        <v>367</v>
      </c>
      <c r="F23" s="188" t="s">
        <v>257</v>
      </c>
      <c r="G23" s="188" t="s">
        <v>257</v>
      </c>
      <c r="H23" s="192" t="s">
        <v>27</v>
      </c>
      <c r="I23" s="188" t="s">
        <v>258</v>
      </c>
      <c r="J23" s="221" t="s">
        <v>259</v>
      </c>
      <c r="K23" s="195" t="s">
        <v>29</v>
      </c>
      <c r="L23" s="196">
        <f t="shared" si="19"/>
        <v>2</v>
      </c>
      <c r="M23" s="192" t="s">
        <v>46</v>
      </c>
      <c r="N23" s="196">
        <f t="shared" si="20"/>
        <v>5</v>
      </c>
      <c r="O23" s="197">
        <f t="shared" si="21"/>
        <v>10</v>
      </c>
      <c r="P23" s="198" t="str">
        <f t="shared" si="22"/>
        <v>ALTA</v>
      </c>
      <c r="Q23" s="210" t="s">
        <v>520</v>
      </c>
      <c r="R23" s="196" t="str">
        <f>+'Anexo 2 - Controles (Corrup).'!E189</f>
        <v>Moderado</v>
      </c>
      <c r="S23" s="192" t="s">
        <v>149</v>
      </c>
      <c r="T23" s="196" t="str">
        <f t="shared" si="33"/>
        <v>Moderado</v>
      </c>
      <c r="U23" s="196">
        <f t="shared" si="34"/>
        <v>50</v>
      </c>
      <c r="V23" s="200" t="str">
        <f t="shared" si="23"/>
        <v>Si</v>
      </c>
      <c r="W23" s="201">
        <v>1</v>
      </c>
      <c r="X23" s="196">
        <f t="shared" si="35"/>
        <v>50</v>
      </c>
      <c r="Y23" s="196" t="str">
        <f t="shared" si="24"/>
        <v>Moderado</v>
      </c>
      <c r="Z23" s="192" t="s">
        <v>157</v>
      </c>
      <c r="AA23" s="196">
        <f t="shared" si="25"/>
        <v>1</v>
      </c>
      <c r="AB23" s="192" t="s">
        <v>159</v>
      </c>
      <c r="AC23" s="197">
        <f t="shared" si="26"/>
        <v>0</v>
      </c>
      <c r="AD23" s="202">
        <f t="shared" si="27"/>
        <v>1</v>
      </c>
      <c r="AE23" s="203" t="str">
        <f t="shared" si="28"/>
        <v>Rara vez</v>
      </c>
      <c r="AF23" s="203">
        <f t="shared" si="29"/>
        <v>5</v>
      </c>
      <c r="AG23" s="203" t="str">
        <f t="shared" si="30"/>
        <v>Catastrófico</v>
      </c>
      <c r="AH23" s="200">
        <f t="shared" si="31"/>
        <v>5</v>
      </c>
      <c r="AI23" s="198" t="str">
        <f>IF(AH23="","",IF(AH23&lt;=2,"BAJA",IF(AH23&lt;=6,"MODERADA",IF(AH23&lt;=12,"ALTA","EXTREMA"))))</f>
        <v>MODERADA</v>
      </c>
      <c r="AJ23" s="204" t="str">
        <f t="shared" si="32"/>
        <v>Reducir el Riesgo.</v>
      </c>
      <c r="AK23" s="190" t="s">
        <v>589</v>
      </c>
      <c r="AL23" s="188" t="s">
        <v>450</v>
      </c>
      <c r="AM23" s="192">
        <v>2</v>
      </c>
      <c r="AN23" s="192" t="s">
        <v>228</v>
      </c>
      <c r="AO23" s="265">
        <v>44197</v>
      </c>
      <c r="AP23" s="266">
        <v>44561</v>
      </c>
      <c r="AQ23" s="220" t="s">
        <v>451</v>
      </c>
      <c r="AR23" s="268">
        <v>44316</v>
      </c>
      <c r="AS23" s="279" t="s">
        <v>642</v>
      </c>
      <c r="AT23" s="274">
        <v>0.5</v>
      </c>
      <c r="AU23" s="270">
        <f t="shared" si="17"/>
        <v>0.25</v>
      </c>
      <c r="AV23" s="269" t="str">
        <f t="shared" si="18"/>
        <v>EN PROCESO</v>
      </c>
      <c r="AW23" s="696" t="s">
        <v>643</v>
      </c>
      <c r="AX23" s="274" t="s">
        <v>636</v>
      </c>
    </row>
    <row r="24" spans="1:50" ht="152.25" customHeight="1" x14ac:dyDescent="0.2">
      <c r="A24" s="190" t="s">
        <v>32</v>
      </c>
      <c r="B24" s="188" t="s">
        <v>48</v>
      </c>
      <c r="C24" s="188" t="s">
        <v>194</v>
      </c>
      <c r="D24" s="192" t="s">
        <v>27</v>
      </c>
      <c r="E24" s="192" t="s">
        <v>201</v>
      </c>
      <c r="F24" s="188" t="s">
        <v>574</v>
      </c>
      <c r="G24" s="188" t="s">
        <v>279</v>
      </c>
      <c r="H24" s="192" t="s">
        <v>27</v>
      </c>
      <c r="I24" s="188" t="s">
        <v>210</v>
      </c>
      <c r="J24" s="221" t="s">
        <v>561</v>
      </c>
      <c r="K24" s="195" t="s">
        <v>22</v>
      </c>
      <c r="L24" s="196">
        <f t="shared" si="19"/>
        <v>1</v>
      </c>
      <c r="M24" s="192" t="s">
        <v>41</v>
      </c>
      <c r="N24" s="196">
        <f t="shared" si="20"/>
        <v>4</v>
      </c>
      <c r="O24" s="197">
        <f t="shared" si="21"/>
        <v>4</v>
      </c>
      <c r="P24" s="198" t="str">
        <f t="shared" si="22"/>
        <v>MODERADA</v>
      </c>
      <c r="Q24" s="210" t="s">
        <v>281</v>
      </c>
      <c r="R24" s="196" t="str">
        <f>+'Anexo 2 - Controles (Corrup).'!E206</f>
        <v>Fuerte</v>
      </c>
      <c r="S24" s="192" t="s">
        <v>149</v>
      </c>
      <c r="T24" s="196" t="str">
        <f t="shared" si="33"/>
        <v>Fuerte</v>
      </c>
      <c r="U24" s="196">
        <f t="shared" si="34"/>
        <v>100</v>
      </c>
      <c r="V24" s="200" t="str">
        <f t="shared" si="23"/>
        <v>No</v>
      </c>
      <c r="W24" s="201">
        <v>1</v>
      </c>
      <c r="X24" s="196">
        <f t="shared" si="35"/>
        <v>100</v>
      </c>
      <c r="Y24" s="196" t="str">
        <f t="shared" si="24"/>
        <v>Fuerte</v>
      </c>
      <c r="Z24" s="192" t="s">
        <v>157</v>
      </c>
      <c r="AA24" s="196">
        <f t="shared" si="25"/>
        <v>2</v>
      </c>
      <c r="AB24" s="192" t="s">
        <v>157</v>
      </c>
      <c r="AC24" s="197">
        <f t="shared" si="26"/>
        <v>2</v>
      </c>
      <c r="AD24" s="202">
        <f t="shared" si="27"/>
        <v>1</v>
      </c>
      <c r="AE24" s="203" t="str">
        <f t="shared" si="28"/>
        <v>Rara vez</v>
      </c>
      <c r="AF24" s="203">
        <f t="shared" si="29"/>
        <v>3</v>
      </c>
      <c r="AG24" s="203" t="str">
        <f t="shared" si="30"/>
        <v>Moderado</v>
      </c>
      <c r="AH24" s="200">
        <f t="shared" si="31"/>
        <v>3</v>
      </c>
      <c r="AI24" s="198" t="str">
        <f>IF(AH24="","",IF(AH24&lt;=2,"BAJA",IF(AH24&lt;=6,"MODERADA",IF(AH24&lt;=12,"ALTA","EXTREMA"))))</f>
        <v>MODERADA</v>
      </c>
      <c r="AJ24" s="204" t="str">
        <f t="shared" si="32"/>
        <v>Reducir el Riesgo.</v>
      </c>
      <c r="AK24" s="190" t="s">
        <v>563</v>
      </c>
      <c r="AL24" s="188" t="s">
        <v>441</v>
      </c>
      <c r="AM24" s="192">
        <v>2</v>
      </c>
      <c r="AN24" s="192" t="s">
        <v>564</v>
      </c>
      <c r="AO24" s="262">
        <v>44228</v>
      </c>
      <c r="AP24" s="263">
        <v>44561</v>
      </c>
      <c r="AQ24" s="220" t="s">
        <v>442</v>
      </c>
      <c r="AR24" s="268">
        <v>44316</v>
      </c>
      <c r="AS24" s="207" t="s">
        <v>609</v>
      </c>
      <c r="AT24" s="274">
        <v>0</v>
      </c>
      <c r="AU24" s="270">
        <f t="shared" si="17"/>
        <v>0</v>
      </c>
      <c r="AV24" s="269" t="str">
        <f t="shared" si="18"/>
        <v>SIN INICIAR</v>
      </c>
      <c r="AW24" s="696" t="s">
        <v>614</v>
      </c>
      <c r="AX24" s="274" t="s">
        <v>613</v>
      </c>
    </row>
    <row r="25" spans="1:50" ht="148.5" customHeight="1" x14ac:dyDescent="0.2">
      <c r="A25" s="190" t="s">
        <v>32</v>
      </c>
      <c r="B25" s="188" t="s">
        <v>48</v>
      </c>
      <c r="C25" s="188" t="s">
        <v>194</v>
      </c>
      <c r="D25" s="192" t="s">
        <v>27</v>
      </c>
      <c r="E25" s="192" t="s">
        <v>202</v>
      </c>
      <c r="F25" s="188" t="s">
        <v>208</v>
      </c>
      <c r="G25" s="188" t="s">
        <v>280</v>
      </c>
      <c r="H25" s="192" t="s">
        <v>27</v>
      </c>
      <c r="I25" s="188" t="s">
        <v>211</v>
      </c>
      <c r="J25" s="221" t="s">
        <v>562</v>
      </c>
      <c r="K25" s="195" t="s">
        <v>22</v>
      </c>
      <c r="L25" s="196">
        <f t="shared" si="19"/>
        <v>1</v>
      </c>
      <c r="M25" s="192" t="s">
        <v>46</v>
      </c>
      <c r="N25" s="196">
        <f t="shared" si="20"/>
        <v>5</v>
      </c>
      <c r="O25" s="197">
        <f t="shared" si="21"/>
        <v>5</v>
      </c>
      <c r="P25" s="198" t="str">
        <f t="shared" si="22"/>
        <v>MODERADA</v>
      </c>
      <c r="Q25" s="210" t="s">
        <v>282</v>
      </c>
      <c r="R25" s="196" t="str">
        <f>+'Anexo 2 - Controles (Corrup).'!E223</f>
        <v>Fuerte</v>
      </c>
      <c r="S25" s="192" t="s">
        <v>149</v>
      </c>
      <c r="T25" s="196" t="str">
        <f t="shared" si="33"/>
        <v>Fuerte</v>
      </c>
      <c r="U25" s="196">
        <f t="shared" si="34"/>
        <v>100</v>
      </c>
      <c r="V25" s="200" t="str">
        <f t="shared" si="23"/>
        <v>No</v>
      </c>
      <c r="W25" s="201">
        <v>1</v>
      </c>
      <c r="X25" s="196">
        <f t="shared" si="35"/>
        <v>100</v>
      </c>
      <c r="Y25" s="196" t="str">
        <f t="shared" si="24"/>
        <v>Fuerte</v>
      </c>
      <c r="Z25" s="192" t="s">
        <v>157</v>
      </c>
      <c r="AA25" s="196">
        <f t="shared" si="25"/>
        <v>2</v>
      </c>
      <c r="AB25" s="192" t="s">
        <v>157</v>
      </c>
      <c r="AC25" s="197">
        <f t="shared" si="26"/>
        <v>2</v>
      </c>
      <c r="AD25" s="202">
        <f t="shared" si="27"/>
        <v>1</v>
      </c>
      <c r="AE25" s="203" t="str">
        <f t="shared" si="28"/>
        <v>Rara vez</v>
      </c>
      <c r="AF25" s="203">
        <f t="shared" si="29"/>
        <v>3</v>
      </c>
      <c r="AG25" s="203" t="str">
        <f t="shared" si="30"/>
        <v>Moderado</v>
      </c>
      <c r="AH25" s="200">
        <f t="shared" si="31"/>
        <v>3</v>
      </c>
      <c r="AI25" s="198" t="str">
        <f>IF(AH25="","",IF(AH25&lt;=2,"BAJA",IF(AH25&lt;=6,"MODERADA",IF(AH25&lt;=12,"ALTA","EXTREMA"))))</f>
        <v>MODERADA</v>
      </c>
      <c r="AJ25" s="204" t="str">
        <f t="shared" si="32"/>
        <v>Reducir el Riesgo.</v>
      </c>
      <c r="AK25" s="190" t="s">
        <v>565</v>
      </c>
      <c r="AL25" s="188" t="s">
        <v>441</v>
      </c>
      <c r="AM25" s="192">
        <v>2</v>
      </c>
      <c r="AN25" s="192" t="s">
        <v>230</v>
      </c>
      <c r="AO25" s="262">
        <v>44228</v>
      </c>
      <c r="AP25" s="263">
        <v>44561</v>
      </c>
      <c r="AQ25" s="220" t="s">
        <v>442</v>
      </c>
      <c r="AR25" s="268">
        <v>44316</v>
      </c>
      <c r="AS25" s="207" t="s">
        <v>609</v>
      </c>
      <c r="AT25" s="274">
        <v>0</v>
      </c>
      <c r="AU25" s="270">
        <f t="shared" si="17"/>
        <v>0</v>
      </c>
      <c r="AV25" s="269" t="str">
        <f t="shared" si="18"/>
        <v>SIN INICIAR</v>
      </c>
      <c r="AW25" s="696" t="s">
        <v>615</v>
      </c>
      <c r="AX25" s="274" t="s">
        <v>613</v>
      </c>
    </row>
    <row r="26" spans="1:50" ht="205.5" customHeight="1" x14ac:dyDescent="0.2">
      <c r="A26" s="190" t="s">
        <v>32</v>
      </c>
      <c r="B26" s="188" t="s">
        <v>303</v>
      </c>
      <c r="C26" s="188" t="s">
        <v>192</v>
      </c>
      <c r="D26" s="192" t="s">
        <v>27</v>
      </c>
      <c r="E26" s="192" t="s">
        <v>203</v>
      </c>
      <c r="F26" s="188" t="s">
        <v>209</v>
      </c>
      <c r="G26" s="188" t="s">
        <v>232</v>
      </c>
      <c r="H26" s="192" t="s">
        <v>27</v>
      </c>
      <c r="I26" s="188" t="s">
        <v>214</v>
      </c>
      <c r="J26" s="221" t="s">
        <v>368</v>
      </c>
      <c r="K26" s="195" t="s">
        <v>29</v>
      </c>
      <c r="L26" s="196">
        <f t="shared" si="19"/>
        <v>2</v>
      </c>
      <c r="M26" s="192" t="s">
        <v>46</v>
      </c>
      <c r="N26" s="196">
        <f t="shared" si="20"/>
        <v>5</v>
      </c>
      <c r="O26" s="197">
        <f t="shared" si="21"/>
        <v>10</v>
      </c>
      <c r="P26" s="198" t="str">
        <f t="shared" si="22"/>
        <v>ALTA</v>
      </c>
      <c r="Q26" s="210" t="s">
        <v>369</v>
      </c>
      <c r="R26" s="196" t="str">
        <f>+'Anexo 2 - Controles (Corrup).'!E240</f>
        <v>Moderado</v>
      </c>
      <c r="S26" s="192" t="s">
        <v>149</v>
      </c>
      <c r="T26" s="196" t="str">
        <f t="shared" si="33"/>
        <v>Moderado</v>
      </c>
      <c r="U26" s="196">
        <f t="shared" si="34"/>
        <v>50</v>
      </c>
      <c r="V26" s="200" t="str">
        <f t="shared" si="23"/>
        <v>Si</v>
      </c>
      <c r="W26" s="201">
        <v>1</v>
      </c>
      <c r="X26" s="196">
        <f t="shared" si="35"/>
        <v>50</v>
      </c>
      <c r="Y26" s="196" t="str">
        <f t="shared" si="24"/>
        <v>Moderado</v>
      </c>
      <c r="Z26" s="192" t="s">
        <v>157</v>
      </c>
      <c r="AA26" s="196">
        <f t="shared" si="25"/>
        <v>1</v>
      </c>
      <c r="AB26" s="192" t="s">
        <v>157</v>
      </c>
      <c r="AC26" s="197">
        <f t="shared" si="26"/>
        <v>1</v>
      </c>
      <c r="AD26" s="202">
        <f t="shared" si="27"/>
        <v>1</v>
      </c>
      <c r="AE26" s="203" t="str">
        <f t="shared" si="28"/>
        <v>Rara vez</v>
      </c>
      <c r="AF26" s="203">
        <f t="shared" si="29"/>
        <v>4</v>
      </c>
      <c r="AG26" s="203" t="str">
        <f t="shared" si="30"/>
        <v>Mayor</v>
      </c>
      <c r="AH26" s="200">
        <f t="shared" si="31"/>
        <v>4</v>
      </c>
      <c r="AI26" s="198" t="str">
        <f>IF(AH26="","",IF(AH26&lt;=2,"BAJA",IF(AH26&lt;=6,"MODERADA",IF(AH26&lt;=12,"ALTA","EXTREMA"))))</f>
        <v>MODERADA</v>
      </c>
      <c r="AJ26" s="204" t="str">
        <f t="shared" si="32"/>
        <v>Reducir el Riesgo.</v>
      </c>
      <c r="AK26" s="190" t="s">
        <v>370</v>
      </c>
      <c r="AL26" s="188" t="s">
        <v>371</v>
      </c>
      <c r="AM26" s="192">
        <v>7</v>
      </c>
      <c r="AN26" s="192" t="s">
        <v>229</v>
      </c>
      <c r="AO26" s="262">
        <v>44228</v>
      </c>
      <c r="AP26" s="263">
        <v>44561</v>
      </c>
      <c r="AQ26" s="220" t="s">
        <v>372</v>
      </c>
      <c r="AR26" s="268">
        <v>44316</v>
      </c>
      <c r="AS26" s="231" t="s">
        <v>601</v>
      </c>
      <c r="AT26" s="274">
        <v>5</v>
      </c>
      <c r="AU26" s="270">
        <f t="shared" si="17"/>
        <v>0.7142857142857143</v>
      </c>
      <c r="AV26" s="269" t="str">
        <f t="shared" si="18"/>
        <v>EN PROCESO</v>
      </c>
      <c r="AW26" s="696" t="s">
        <v>602</v>
      </c>
      <c r="AX26" s="274" t="s">
        <v>600</v>
      </c>
    </row>
    <row r="27" spans="1:50" ht="48" customHeight="1" x14ac:dyDescent="0.2">
      <c r="A27" s="190" t="s">
        <v>38</v>
      </c>
      <c r="B27" s="188" t="s">
        <v>53</v>
      </c>
      <c r="C27" s="312" t="s">
        <v>458</v>
      </c>
      <c r="D27" s="192" t="s">
        <v>27</v>
      </c>
      <c r="E27" s="192" t="s">
        <v>204</v>
      </c>
      <c r="F27" s="357" t="s">
        <v>459</v>
      </c>
      <c r="G27" s="357" t="s">
        <v>460</v>
      </c>
      <c r="H27" s="192" t="s">
        <v>27</v>
      </c>
      <c r="I27" s="357" t="s">
        <v>288</v>
      </c>
      <c r="J27" s="358" t="s">
        <v>215</v>
      </c>
      <c r="K27" s="356" t="s">
        <v>29</v>
      </c>
      <c r="L27" s="324">
        <f t="shared" si="19"/>
        <v>2</v>
      </c>
      <c r="M27" s="325" t="s">
        <v>41</v>
      </c>
      <c r="N27" s="324">
        <f t="shared" si="20"/>
        <v>4</v>
      </c>
      <c r="O27" s="326">
        <f t="shared" si="21"/>
        <v>8</v>
      </c>
      <c r="P27" s="336" t="str">
        <f t="shared" si="22"/>
        <v>ALTA</v>
      </c>
      <c r="Q27" s="210" t="s">
        <v>297</v>
      </c>
      <c r="R27" s="214" t="str">
        <f>'Anexo 2 - Controles (Corrup).'!E258</f>
        <v>Fuerte</v>
      </c>
      <c r="S27" s="192" t="s">
        <v>149</v>
      </c>
      <c r="T27" s="214" t="str">
        <f t="shared" si="33"/>
        <v>Fuerte</v>
      </c>
      <c r="U27" s="214">
        <f t="shared" si="34"/>
        <v>100</v>
      </c>
      <c r="V27" s="238" t="str">
        <f t="shared" si="23"/>
        <v>No</v>
      </c>
      <c r="W27" s="239">
        <v>0.16600000000000001</v>
      </c>
      <c r="X27" s="324">
        <f>(U27*W27)+(U28*W28)+(U29*W29)+(U30*W30)+(U31*W31)+(U32*W32)</f>
        <v>100</v>
      </c>
      <c r="Y27" s="324" t="str">
        <f t="shared" si="24"/>
        <v>Fuerte</v>
      </c>
      <c r="Z27" s="325" t="s">
        <v>157</v>
      </c>
      <c r="AA27" s="324">
        <f t="shared" si="25"/>
        <v>2</v>
      </c>
      <c r="AB27" s="325" t="s">
        <v>158</v>
      </c>
      <c r="AC27" s="326">
        <f t="shared" si="26"/>
        <v>0</v>
      </c>
      <c r="AD27" s="337">
        <f t="shared" si="27"/>
        <v>1</v>
      </c>
      <c r="AE27" s="324" t="str">
        <f t="shared" si="28"/>
        <v>Rara vez</v>
      </c>
      <c r="AF27" s="302">
        <f t="shared" si="29"/>
        <v>4</v>
      </c>
      <c r="AG27" s="302" t="str">
        <f t="shared" si="30"/>
        <v>Mayor</v>
      </c>
      <c r="AH27" s="305">
        <f t="shared" si="31"/>
        <v>4</v>
      </c>
      <c r="AI27" s="336" t="str">
        <f>IF(AH27="","",IF(AH27&lt;=2,"BAJA",IF(AH27&lt;=6,"MODERADA",IF(AH27&lt;=12,"ALTA","EXTREMA"))))</f>
        <v>MODERADA</v>
      </c>
      <c r="AJ27" s="335" t="str">
        <f t="shared" si="32"/>
        <v>Reducir el Riesgo.</v>
      </c>
      <c r="AK27" s="190" t="s">
        <v>292</v>
      </c>
      <c r="AL27" s="188" t="s">
        <v>444</v>
      </c>
      <c r="AM27" s="192">
        <v>1</v>
      </c>
      <c r="AN27" s="312" t="s">
        <v>376</v>
      </c>
      <c r="AO27" s="265">
        <v>44197</v>
      </c>
      <c r="AP27" s="266">
        <v>44561</v>
      </c>
      <c r="AQ27" s="220" t="s">
        <v>446</v>
      </c>
      <c r="AR27" s="268">
        <v>44316</v>
      </c>
      <c r="AS27" s="276" t="s">
        <v>616</v>
      </c>
      <c r="AT27" s="274">
        <v>0.5</v>
      </c>
      <c r="AU27" s="270">
        <f t="shared" si="17"/>
        <v>0.5</v>
      </c>
      <c r="AV27" s="269" t="str">
        <f t="shared" si="18"/>
        <v>EN PROCESO</v>
      </c>
      <c r="AW27" s="696" t="s">
        <v>617</v>
      </c>
      <c r="AX27" s="274" t="s">
        <v>613</v>
      </c>
    </row>
    <row r="28" spans="1:50" ht="48" customHeight="1" x14ac:dyDescent="0.2">
      <c r="A28" s="190" t="s">
        <v>38</v>
      </c>
      <c r="B28" s="188" t="s">
        <v>53</v>
      </c>
      <c r="C28" s="313"/>
      <c r="D28" s="192" t="s">
        <v>27</v>
      </c>
      <c r="E28" s="192" t="s">
        <v>204</v>
      </c>
      <c r="F28" s="357"/>
      <c r="G28" s="357"/>
      <c r="H28" s="192" t="s">
        <v>27</v>
      </c>
      <c r="I28" s="357"/>
      <c r="J28" s="358"/>
      <c r="K28" s="356"/>
      <c r="L28" s="324"/>
      <c r="M28" s="325"/>
      <c r="N28" s="324"/>
      <c r="O28" s="326"/>
      <c r="P28" s="336"/>
      <c r="Q28" s="210" t="s">
        <v>296</v>
      </c>
      <c r="R28" s="214" t="str">
        <f>'Anexo 2 - Controles (Corrup).'!K258</f>
        <v>Fuerte</v>
      </c>
      <c r="S28" s="192" t="s">
        <v>149</v>
      </c>
      <c r="T28" s="214" t="str">
        <f t="shared" si="33"/>
        <v>Fuerte</v>
      </c>
      <c r="U28" s="214">
        <f t="shared" si="34"/>
        <v>100</v>
      </c>
      <c r="V28" s="238" t="str">
        <f t="shared" si="23"/>
        <v>No</v>
      </c>
      <c r="W28" s="239">
        <v>0.16600000000000001</v>
      </c>
      <c r="X28" s="324"/>
      <c r="Y28" s="324"/>
      <c r="Z28" s="325"/>
      <c r="AA28" s="324"/>
      <c r="AB28" s="325"/>
      <c r="AC28" s="326"/>
      <c r="AD28" s="337"/>
      <c r="AE28" s="324"/>
      <c r="AF28" s="303"/>
      <c r="AG28" s="303"/>
      <c r="AH28" s="306"/>
      <c r="AI28" s="336"/>
      <c r="AJ28" s="335"/>
      <c r="AK28" s="190" t="s">
        <v>443</v>
      </c>
      <c r="AL28" s="188" t="s">
        <v>445</v>
      </c>
      <c r="AM28" s="192">
        <v>1</v>
      </c>
      <c r="AN28" s="313"/>
      <c r="AO28" s="265">
        <v>44197</v>
      </c>
      <c r="AP28" s="266">
        <v>44561</v>
      </c>
      <c r="AQ28" s="220" t="s">
        <v>447</v>
      </c>
      <c r="AR28" s="268">
        <v>44316</v>
      </c>
      <c r="AS28" s="207" t="s">
        <v>609</v>
      </c>
      <c r="AT28" s="274">
        <v>0</v>
      </c>
      <c r="AU28" s="270">
        <f t="shared" si="17"/>
        <v>0</v>
      </c>
      <c r="AV28" s="269" t="str">
        <f t="shared" si="18"/>
        <v>SIN INICIAR</v>
      </c>
      <c r="AW28" s="696" t="s">
        <v>618</v>
      </c>
      <c r="AX28" s="274" t="s">
        <v>613</v>
      </c>
    </row>
    <row r="29" spans="1:50" ht="93.75" customHeight="1" x14ac:dyDescent="0.2">
      <c r="A29" s="190" t="s">
        <v>38</v>
      </c>
      <c r="B29" s="188" t="s">
        <v>53</v>
      </c>
      <c r="C29" s="313"/>
      <c r="D29" s="192" t="s">
        <v>27</v>
      </c>
      <c r="E29" s="192" t="s">
        <v>204</v>
      </c>
      <c r="F29" s="357"/>
      <c r="G29" s="357"/>
      <c r="H29" s="192" t="s">
        <v>27</v>
      </c>
      <c r="I29" s="357"/>
      <c r="J29" s="358"/>
      <c r="K29" s="356"/>
      <c r="L29" s="324"/>
      <c r="M29" s="325"/>
      <c r="N29" s="324"/>
      <c r="O29" s="326"/>
      <c r="P29" s="336"/>
      <c r="Q29" s="224" t="s">
        <v>461</v>
      </c>
      <c r="R29" s="214" t="str">
        <f>'Anexo 2 - Controles (Corrup).'!S258</f>
        <v>Fuerte</v>
      </c>
      <c r="S29" s="192" t="s">
        <v>149</v>
      </c>
      <c r="T29" s="214" t="str">
        <f t="shared" si="33"/>
        <v>Fuerte</v>
      </c>
      <c r="U29" s="214">
        <f t="shared" si="34"/>
        <v>100</v>
      </c>
      <c r="V29" s="238" t="str">
        <f t="shared" si="23"/>
        <v>No</v>
      </c>
      <c r="W29" s="239">
        <v>0.16600000000000001</v>
      </c>
      <c r="X29" s="324"/>
      <c r="Y29" s="324"/>
      <c r="Z29" s="325"/>
      <c r="AA29" s="324"/>
      <c r="AB29" s="325"/>
      <c r="AC29" s="326"/>
      <c r="AD29" s="337"/>
      <c r="AE29" s="324"/>
      <c r="AF29" s="303"/>
      <c r="AG29" s="303"/>
      <c r="AH29" s="306"/>
      <c r="AI29" s="336"/>
      <c r="AJ29" s="335"/>
      <c r="AK29" s="225" t="s">
        <v>462</v>
      </c>
      <c r="AL29" s="222" t="s">
        <v>463</v>
      </c>
      <c r="AM29" s="226">
        <v>2</v>
      </c>
      <c r="AN29" s="313"/>
      <c r="AO29" s="265">
        <v>44197</v>
      </c>
      <c r="AP29" s="266">
        <v>44561</v>
      </c>
      <c r="AQ29" s="227" t="s">
        <v>464</v>
      </c>
      <c r="AR29" s="268">
        <v>44316</v>
      </c>
      <c r="AS29" s="207" t="s">
        <v>609</v>
      </c>
      <c r="AT29" s="274">
        <v>0</v>
      </c>
      <c r="AU29" s="270">
        <f t="shared" si="17"/>
        <v>0</v>
      </c>
      <c r="AV29" s="269" t="str">
        <f t="shared" si="18"/>
        <v>SIN INICIAR</v>
      </c>
      <c r="AW29" s="696" t="s">
        <v>618</v>
      </c>
      <c r="AX29" s="274" t="s">
        <v>613</v>
      </c>
    </row>
    <row r="30" spans="1:50" ht="124.5" customHeight="1" x14ac:dyDescent="0.2">
      <c r="A30" s="190" t="s">
        <v>38</v>
      </c>
      <c r="B30" s="188" t="s">
        <v>53</v>
      </c>
      <c r="C30" s="313"/>
      <c r="D30" s="192" t="s">
        <v>27</v>
      </c>
      <c r="E30" s="192" t="s">
        <v>204</v>
      </c>
      <c r="F30" s="357"/>
      <c r="G30" s="357"/>
      <c r="H30" s="192" t="s">
        <v>27</v>
      </c>
      <c r="I30" s="357"/>
      <c r="J30" s="358"/>
      <c r="K30" s="356"/>
      <c r="L30" s="324"/>
      <c r="M30" s="325"/>
      <c r="N30" s="324"/>
      <c r="O30" s="326"/>
      <c r="P30" s="336"/>
      <c r="Q30" s="210" t="s">
        <v>298</v>
      </c>
      <c r="R30" s="214" t="str">
        <f>'Anexo 2 - Controles (Corrup).'!AA258</f>
        <v>Fuerte</v>
      </c>
      <c r="S30" s="192" t="s">
        <v>149</v>
      </c>
      <c r="T30" s="214" t="str">
        <f t="shared" si="33"/>
        <v>Fuerte</v>
      </c>
      <c r="U30" s="214">
        <f t="shared" si="34"/>
        <v>100</v>
      </c>
      <c r="V30" s="238" t="str">
        <f t="shared" si="23"/>
        <v>No</v>
      </c>
      <c r="W30" s="239">
        <v>0.16600000000000001</v>
      </c>
      <c r="X30" s="324"/>
      <c r="Y30" s="324"/>
      <c r="Z30" s="325"/>
      <c r="AA30" s="324"/>
      <c r="AB30" s="325"/>
      <c r="AC30" s="326"/>
      <c r="AD30" s="337"/>
      <c r="AE30" s="324"/>
      <c r="AF30" s="303"/>
      <c r="AG30" s="303"/>
      <c r="AH30" s="306"/>
      <c r="AI30" s="336"/>
      <c r="AJ30" s="335"/>
      <c r="AK30" s="190" t="s">
        <v>501</v>
      </c>
      <c r="AL30" s="188" t="s">
        <v>502</v>
      </c>
      <c r="AM30" s="192">
        <v>3</v>
      </c>
      <c r="AN30" s="313"/>
      <c r="AO30" s="265">
        <v>44197</v>
      </c>
      <c r="AP30" s="266">
        <v>44561</v>
      </c>
      <c r="AQ30" s="220" t="s">
        <v>448</v>
      </c>
      <c r="AR30" s="268">
        <v>44316</v>
      </c>
      <c r="AS30" s="276" t="s">
        <v>620</v>
      </c>
      <c r="AT30" s="274">
        <v>2</v>
      </c>
      <c r="AU30" s="270">
        <f t="shared" si="17"/>
        <v>0.66666666666666663</v>
      </c>
      <c r="AV30" s="269" t="str">
        <f t="shared" si="18"/>
        <v>EN PROCESO</v>
      </c>
      <c r="AW30" s="696" t="s">
        <v>619</v>
      </c>
      <c r="AX30" s="274" t="s">
        <v>613</v>
      </c>
    </row>
    <row r="31" spans="1:50" ht="72" customHeight="1" x14ac:dyDescent="0.2">
      <c r="A31" s="190" t="s">
        <v>38</v>
      </c>
      <c r="B31" s="188" t="s">
        <v>53</v>
      </c>
      <c r="C31" s="313"/>
      <c r="D31" s="192" t="s">
        <v>27</v>
      </c>
      <c r="E31" s="192" t="s">
        <v>204</v>
      </c>
      <c r="F31" s="357"/>
      <c r="G31" s="357"/>
      <c r="H31" s="192" t="s">
        <v>27</v>
      </c>
      <c r="I31" s="357"/>
      <c r="J31" s="358"/>
      <c r="K31" s="356"/>
      <c r="L31" s="324"/>
      <c r="M31" s="325"/>
      <c r="N31" s="324"/>
      <c r="O31" s="326"/>
      <c r="P31" s="336"/>
      <c r="Q31" s="210" t="s">
        <v>289</v>
      </c>
      <c r="R31" s="214" t="str">
        <f>'Anexo 2 - Controles (Corrup).'!AI258</f>
        <v>Fuerte</v>
      </c>
      <c r="S31" s="192" t="s">
        <v>149</v>
      </c>
      <c r="T31" s="214" t="str">
        <f t="shared" si="33"/>
        <v>Fuerte</v>
      </c>
      <c r="U31" s="214">
        <f t="shared" si="34"/>
        <v>100</v>
      </c>
      <c r="V31" s="238" t="str">
        <f t="shared" si="23"/>
        <v>No</v>
      </c>
      <c r="W31" s="239">
        <v>0.16600000000000001</v>
      </c>
      <c r="X31" s="324"/>
      <c r="Y31" s="324"/>
      <c r="Z31" s="325"/>
      <c r="AA31" s="324"/>
      <c r="AB31" s="325"/>
      <c r="AC31" s="326"/>
      <c r="AD31" s="337"/>
      <c r="AE31" s="324"/>
      <c r="AF31" s="303"/>
      <c r="AG31" s="303"/>
      <c r="AH31" s="306"/>
      <c r="AI31" s="336"/>
      <c r="AJ31" s="335"/>
      <c r="AK31" s="190" t="s">
        <v>503</v>
      </c>
      <c r="AL31" s="188" t="s">
        <v>504</v>
      </c>
      <c r="AM31" s="192">
        <v>2</v>
      </c>
      <c r="AN31" s="313"/>
      <c r="AO31" s="265">
        <v>44197</v>
      </c>
      <c r="AP31" s="266">
        <v>44561</v>
      </c>
      <c r="AQ31" s="220" t="s">
        <v>449</v>
      </c>
      <c r="AR31" s="268">
        <v>44316</v>
      </c>
      <c r="AS31" s="207" t="s">
        <v>609</v>
      </c>
      <c r="AT31" s="274">
        <v>0</v>
      </c>
      <c r="AU31" s="270">
        <f t="shared" si="17"/>
        <v>0</v>
      </c>
      <c r="AV31" s="269" t="str">
        <f t="shared" si="18"/>
        <v>SIN INICIAR</v>
      </c>
      <c r="AW31" s="696" t="s">
        <v>621</v>
      </c>
      <c r="AX31" s="274" t="s">
        <v>613</v>
      </c>
    </row>
    <row r="32" spans="1:50" ht="63.75" customHeight="1" x14ac:dyDescent="0.2">
      <c r="A32" s="190" t="s">
        <v>38</v>
      </c>
      <c r="B32" s="188" t="s">
        <v>53</v>
      </c>
      <c r="C32" s="313"/>
      <c r="D32" s="192" t="s">
        <v>27</v>
      </c>
      <c r="E32" s="192" t="s">
        <v>204</v>
      </c>
      <c r="F32" s="357"/>
      <c r="G32" s="357"/>
      <c r="H32" s="192" t="s">
        <v>27</v>
      </c>
      <c r="I32" s="357"/>
      <c r="J32" s="358"/>
      <c r="K32" s="356"/>
      <c r="L32" s="324"/>
      <c r="M32" s="325"/>
      <c r="N32" s="324"/>
      <c r="O32" s="326"/>
      <c r="P32" s="336"/>
      <c r="Q32" s="210" t="s">
        <v>299</v>
      </c>
      <c r="R32" s="214" t="str">
        <f>'Anexo 2 - Controles (Corrup).'!AQ258</f>
        <v>Fuerte</v>
      </c>
      <c r="S32" s="192" t="s">
        <v>149</v>
      </c>
      <c r="T32" s="214" t="str">
        <f t="shared" si="33"/>
        <v>Fuerte</v>
      </c>
      <c r="U32" s="214">
        <f t="shared" si="34"/>
        <v>100</v>
      </c>
      <c r="V32" s="238" t="str">
        <f t="shared" si="23"/>
        <v>No</v>
      </c>
      <c r="W32" s="239">
        <v>0.17</v>
      </c>
      <c r="X32" s="324"/>
      <c r="Y32" s="324"/>
      <c r="Z32" s="325"/>
      <c r="AA32" s="324"/>
      <c r="AB32" s="325"/>
      <c r="AC32" s="326"/>
      <c r="AD32" s="337"/>
      <c r="AE32" s="324"/>
      <c r="AF32" s="304"/>
      <c r="AG32" s="304"/>
      <c r="AH32" s="307"/>
      <c r="AI32" s="336"/>
      <c r="AJ32" s="335"/>
      <c r="AK32" s="190" t="s">
        <v>505</v>
      </c>
      <c r="AL32" s="188" t="s">
        <v>506</v>
      </c>
      <c r="AM32" s="192">
        <v>8</v>
      </c>
      <c r="AN32" s="314"/>
      <c r="AO32" s="265">
        <v>44197</v>
      </c>
      <c r="AP32" s="266">
        <v>44561</v>
      </c>
      <c r="AQ32" s="220" t="s">
        <v>465</v>
      </c>
      <c r="AR32" s="268">
        <v>44316</v>
      </c>
      <c r="AS32" s="276" t="s">
        <v>622</v>
      </c>
      <c r="AT32" s="274">
        <v>3</v>
      </c>
      <c r="AU32" s="270">
        <f t="shared" si="17"/>
        <v>0.375</v>
      </c>
      <c r="AV32" s="269" t="str">
        <f t="shared" si="18"/>
        <v>EN PROCESO</v>
      </c>
      <c r="AW32" s="696" t="s">
        <v>623</v>
      </c>
      <c r="AX32" s="274" t="s">
        <v>613</v>
      </c>
    </row>
    <row r="33" spans="1:50" ht="76.5" customHeight="1" x14ac:dyDescent="0.2">
      <c r="A33" s="225" t="s">
        <v>38</v>
      </c>
      <c r="B33" s="222" t="s">
        <v>53</v>
      </c>
      <c r="C33" s="313"/>
      <c r="D33" s="226" t="s">
        <v>27</v>
      </c>
      <c r="E33" s="226" t="s">
        <v>466</v>
      </c>
      <c r="F33" s="315" t="s">
        <v>467</v>
      </c>
      <c r="G33" s="315" t="s">
        <v>468</v>
      </c>
      <c r="H33" s="226" t="s">
        <v>27</v>
      </c>
      <c r="I33" s="315" t="s">
        <v>469</v>
      </c>
      <c r="J33" s="344" t="s">
        <v>470</v>
      </c>
      <c r="K33" s="347" t="s">
        <v>29</v>
      </c>
      <c r="L33" s="318">
        <f>IF(K33="Rara vez",1,IF(K33="Improbable",2,IF(K33="Posible",3,IF(K33="Probable",4,IF(K33="Casi seguro",5,"")))))</f>
        <v>2</v>
      </c>
      <c r="M33" s="315" t="s">
        <v>46</v>
      </c>
      <c r="N33" s="318">
        <f>IF(M33="Insignificante",1,IF(M33="Menor",2,IF(M33="Moderado",3,IF(M33="Mayor",4,IF(M33="Catastrófico",5,"")))))</f>
        <v>5</v>
      </c>
      <c r="O33" s="350">
        <f>IF(OR(L33="",N33=""),"",L33*N33)</f>
        <v>10</v>
      </c>
      <c r="P33" s="353" t="str">
        <f>IF(O33="","",IF(O33&lt;=2,"BAJA",IF(O33&lt;=6,"MODERADA",IF(O33&lt;=12,"ALTA","EXTREMA"))))</f>
        <v>ALTA</v>
      </c>
      <c r="Q33" s="224" t="s">
        <v>461</v>
      </c>
      <c r="R33" s="240" t="str">
        <f>'Anexo 2 - Controles (Corrup).'!E276</f>
        <v>Fuerte</v>
      </c>
      <c r="S33" s="241" t="s">
        <v>149</v>
      </c>
      <c r="T33" s="234" t="str">
        <f t="shared" si="33"/>
        <v>Fuerte</v>
      </c>
      <c r="U33" s="234">
        <f t="shared" si="34"/>
        <v>100</v>
      </c>
      <c r="V33" s="242" t="str">
        <f t="shared" si="23"/>
        <v>No</v>
      </c>
      <c r="W33" s="243">
        <v>0.25</v>
      </c>
      <c r="X33" s="318">
        <f>(U33*W33)+(U34*W34)+(U35*W35)+(U36*W36)</f>
        <v>100</v>
      </c>
      <c r="Y33" s="302" t="str">
        <f t="shared" ref="Y33" si="36">IF(X33="","",IF(X33&lt;50,"Débil",IF(X33&lt;=99,"Moderado","Fuerte")))</f>
        <v>Fuerte</v>
      </c>
      <c r="Z33" s="312" t="s">
        <v>157</v>
      </c>
      <c r="AA33" s="302">
        <f t="shared" ref="AA33" si="37">IF(Z33="","",IF(AND(Y33="Fuerte",Z33="Directamente"),2,IF(AND(Y33="Moderado",Z33="Directamente"),1,0)))</f>
        <v>2</v>
      </c>
      <c r="AB33" s="312" t="s">
        <v>158</v>
      </c>
      <c r="AC33" s="305">
        <f t="shared" ref="AC33" si="38">IF(AB33="","",IF(AND(Y33="Fuerte",AB33="Directamente"),2,IF(AND(Y33="Fuerte",AB33="indirectamente"),1,IF(AND(Y33="Fuerte",AB33="No disminuye"),0,IF(AND(Y33="Moderado",AB33="Directamente"),1,IF(AND(Y33="Moderado",AB33="indirectamente"),0,IF(AND(Y33="Moderado",AB33="No disminuye"),0,0)))))))</f>
        <v>0</v>
      </c>
      <c r="AD33" s="321">
        <f t="shared" ref="AD33" si="39">IF(AA33="","",IF((L33-AA33)&lt;=0,1,L33-AA33))</f>
        <v>1</v>
      </c>
      <c r="AE33" s="302" t="str">
        <f t="shared" ref="AE33" si="40">IF(AD33=1,"Rara vez",IF(AD33=2,"Improbable",IF(AD33=3,"Posible",IF(AD33=4,"Probable",IF(AD33=5,"Casi seguro","")))))</f>
        <v>Rara vez</v>
      </c>
      <c r="AF33" s="302">
        <f t="shared" ref="AF33" si="41">IF(AC33="","",IF(AND(D33="Corrupción",(N33-AC33)&lt;=3),3,IF((N33-AC33)&lt;=1,1,N33-AC33)))</f>
        <v>5</v>
      </c>
      <c r="AG33" s="302" t="str">
        <f t="shared" ref="AG33" si="42">IF(AF33=1,"Insignificante",IF(AF33=2,"Menor",IF(AF33=3,"Moderado",IF(AF33=4,"Mayor",IF(AF33=5,"Catastrófico","")))))</f>
        <v>Catastrófico</v>
      </c>
      <c r="AH33" s="305">
        <f t="shared" ref="AH33" si="43">IF(OR(AD33="",AF33=""),"",AD33*AF33)</f>
        <v>5</v>
      </c>
      <c r="AI33" s="308" t="str">
        <f>IF(AH33="","",IF(AH33&lt;=2,"BAJA",IF(AH33&lt;=6,"MODERADA",IF(AH33&lt;=12,"ALTA","EXTREMA"))))</f>
        <v>MODERADA</v>
      </c>
      <c r="AJ33" s="299" t="str">
        <f t="shared" si="32"/>
        <v>Reducir el Riesgo.</v>
      </c>
      <c r="AK33" s="225" t="s">
        <v>471</v>
      </c>
      <c r="AL33" s="244" t="s">
        <v>472</v>
      </c>
      <c r="AM33" s="226">
        <v>2</v>
      </c>
      <c r="AN33" s="315" t="s">
        <v>376</v>
      </c>
      <c r="AO33" s="265">
        <v>44197</v>
      </c>
      <c r="AP33" s="266">
        <v>44561</v>
      </c>
      <c r="AQ33" s="245" t="s">
        <v>473</v>
      </c>
      <c r="AR33" s="268">
        <v>44316</v>
      </c>
      <c r="AS33" s="276" t="s">
        <v>624</v>
      </c>
      <c r="AT33" s="274">
        <v>1</v>
      </c>
      <c r="AU33" s="270">
        <f t="shared" si="17"/>
        <v>0.5</v>
      </c>
      <c r="AV33" s="269" t="str">
        <f t="shared" si="18"/>
        <v>EN PROCESO</v>
      </c>
      <c r="AW33" s="696" t="s">
        <v>625</v>
      </c>
      <c r="AX33" s="274" t="s">
        <v>613</v>
      </c>
    </row>
    <row r="34" spans="1:50" ht="63.75" customHeight="1" x14ac:dyDescent="0.2">
      <c r="A34" s="225" t="s">
        <v>38</v>
      </c>
      <c r="B34" s="222" t="s">
        <v>53</v>
      </c>
      <c r="C34" s="313"/>
      <c r="D34" s="226" t="s">
        <v>27</v>
      </c>
      <c r="E34" s="226" t="s">
        <v>466</v>
      </c>
      <c r="F34" s="316"/>
      <c r="G34" s="316"/>
      <c r="H34" s="226" t="s">
        <v>27</v>
      </c>
      <c r="I34" s="316"/>
      <c r="J34" s="345"/>
      <c r="K34" s="348"/>
      <c r="L34" s="319"/>
      <c r="M34" s="316"/>
      <c r="N34" s="319"/>
      <c r="O34" s="351"/>
      <c r="P34" s="354"/>
      <c r="Q34" s="224" t="s">
        <v>474</v>
      </c>
      <c r="R34" s="240" t="str">
        <f>'Anexo 2 - Controles (Corrup).'!K276</f>
        <v>Fuerte</v>
      </c>
      <c r="S34" s="241" t="s">
        <v>149</v>
      </c>
      <c r="T34" s="234" t="str">
        <f t="shared" si="33"/>
        <v>Fuerte</v>
      </c>
      <c r="U34" s="234">
        <f t="shared" si="34"/>
        <v>100</v>
      </c>
      <c r="V34" s="242" t="str">
        <f t="shared" si="23"/>
        <v>No</v>
      </c>
      <c r="W34" s="243">
        <v>0.25</v>
      </c>
      <c r="X34" s="319"/>
      <c r="Y34" s="303"/>
      <c r="Z34" s="313"/>
      <c r="AA34" s="303"/>
      <c r="AB34" s="313"/>
      <c r="AC34" s="306"/>
      <c r="AD34" s="322"/>
      <c r="AE34" s="303"/>
      <c r="AF34" s="303"/>
      <c r="AG34" s="303"/>
      <c r="AH34" s="306"/>
      <c r="AI34" s="309"/>
      <c r="AJ34" s="300"/>
      <c r="AK34" s="225" t="s">
        <v>475</v>
      </c>
      <c r="AL34" s="244" t="s">
        <v>507</v>
      </c>
      <c r="AM34" s="226">
        <v>4</v>
      </c>
      <c r="AN34" s="316"/>
      <c r="AO34" s="265">
        <v>44197</v>
      </c>
      <c r="AP34" s="266">
        <v>44561</v>
      </c>
      <c r="AQ34" s="245" t="s">
        <v>476</v>
      </c>
      <c r="AR34" s="268">
        <v>44316</v>
      </c>
      <c r="AS34" s="276" t="s">
        <v>626</v>
      </c>
      <c r="AT34" s="274">
        <v>4</v>
      </c>
      <c r="AU34" s="270">
        <f t="shared" si="17"/>
        <v>1</v>
      </c>
      <c r="AV34" s="269" t="str">
        <f t="shared" si="18"/>
        <v>TERMINADA</v>
      </c>
      <c r="AW34" s="696" t="s">
        <v>627</v>
      </c>
      <c r="AX34" s="274" t="s">
        <v>613</v>
      </c>
    </row>
    <row r="35" spans="1:50" ht="63.75" customHeight="1" x14ac:dyDescent="0.2">
      <c r="A35" s="225" t="s">
        <v>38</v>
      </c>
      <c r="B35" s="222" t="s">
        <v>53</v>
      </c>
      <c r="C35" s="313"/>
      <c r="D35" s="226" t="s">
        <v>27</v>
      </c>
      <c r="E35" s="226" t="s">
        <v>466</v>
      </c>
      <c r="F35" s="316"/>
      <c r="G35" s="316"/>
      <c r="H35" s="226" t="s">
        <v>27</v>
      </c>
      <c r="I35" s="316"/>
      <c r="J35" s="345"/>
      <c r="K35" s="348"/>
      <c r="L35" s="319"/>
      <c r="M35" s="316"/>
      <c r="N35" s="319"/>
      <c r="O35" s="351"/>
      <c r="P35" s="354"/>
      <c r="Q35" s="224" t="s">
        <v>477</v>
      </c>
      <c r="R35" s="240" t="str">
        <f>'Anexo 2 - Controles (Corrup).'!S276</f>
        <v>Fuerte</v>
      </c>
      <c r="S35" s="241" t="s">
        <v>149</v>
      </c>
      <c r="T35" s="234" t="str">
        <f t="shared" si="33"/>
        <v>Fuerte</v>
      </c>
      <c r="U35" s="234">
        <f t="shared" si="34"/>
        <v>100</v>
      </c>
      <c r="V35" s="242" t="str">
        <f t="shared" si="23"/>
        <v>No</v>
      </c>
      <c r="W35" s="243">
        <v>0.25</v>
      </c>
      <c r="X35" s="319"/>
      <c r="Y35" s="303"/>
      <c r="Z35" s="313"/>
      <c r="AA35" s="303"/>
      <c r="AB35" s="313"/>
      <c r="AC35" s="306"/>
      <c r="AD35" s="322"/>
      <c r="AE35" s="303"/>
      <c r="AF35" s="303"/>
      <c r="AG35" s="303"/>
      <c r="AH35" s="306"/>
      <c r="AI35" s="309"/>
      <c r="AJ35" s="300"/>
      <c r="AK35" s="225" t="s">
        <v>478</v>
      </c>
      <c r="AL35" s="244" t="s">
        <v>508</v>
      </c>
      <c r="AM35" s="226">
        <v>1</v>
      </c>
      <c r="AN35" s="316"/>
      <c r="AO35" s="265">
        <v>44197</v>
      </c>
      <c r="AP35" s="266">
        <v>44561</v>
      </c>
      <c r="AQ35" s="245" t="s">
        <v>479</v>
      </c>
      <c r="AR35" s="268">
        <v>44316</v>
      </c>
      <c r="AS35" s="277" t="s">
        <v>609</v>
      </c>
      <c r="AT35" s="274">
        <v>0</v>
      </c>
      <c r="AU35" s="270">
        <f t="shared" si="17"/>
        <v>0</v>
      </c>
      <c r="AV35" s="269" t="str">
        <f t="shared" si="18"/>
        <v>SIN INICIAR</v>
      </c>
      <c r="AW35" s="696" t="s">
        <v>621</v>
      </c>
      <c r="AX35" s="274" t="s">
        <v>613</v>
      </c>
    </row>
    <row r="36" spans="1:50" s="254" customFormat="1" ht="51.75" customHeight="1" x14ac:dyDescent="0.2">
      <c r="A36" s="225" t="s">
        <v>38</v>
      </c>
      <c r="B36" s="222" t="s">
        <v>53</v>
      </c>
      <c r="C36" s="314"/>
      <c r="D36" s="226" t="s">
        <v>27</v>
      </c>
      <c r="E36" s="226" t="s">
        <v>466</v>
      </c>
      <c r="F36" s="317"/>
      <c r="G36" s="317"/>
      <c r="H36" s="226" t="s">
        <v>27</v>
      </c>
      <c r="I36" s="317"/>
      <c r="J36" s="346"/>
      <c r="K36" s="349"/>
      <c r="L36" s="320"/>
      <c r="M36" s="317"/>
      <c r="N36" s="320"/>
      <c r="O36" s="352"/>
      <c r="P36" s="355"/>
      <c r="Q36" s="224" t="s">
        <v>480</v>
      </c>
      <c r="R36" s="234" t="str">
        <f>'Anexo 2 - Controles (Corrup).'!AA276</f>
        <v>Fuerte</v>
      </c>
      <c r="S36" s="226" t="s">
        <v>149</v>
      </c>
      <c r="T36" s="234" t="str">
        <f t="shared" si="33"/>
        <v>Fuerte</v>
      </c>
      <c r="U36" s="234">
        <f t="shared" si="34"/>
        <v>100</v>
      </c>
      <c r="V36" s="242" t="str">
        <f t="shared" si="23"/>
        <v>No</v>
      </c>
      <c r="W36" s="246">
        <v>0.25</v>
      </c>
      <c r="X36" s="320"/>
      <c r="Y36" s="304"/>
      <c r="Z36" s="314"/>
      <c r="AA36" s="304"/>
      <c r="AB36" s="314"/>
      <c r="AC36" s="307"/>
      <c r="AD36" s="323"/>
      <c r="AE36" s="304"/>
      <c r="AF36" s="304"/>
      <c r="AG36" s="304"/>
      <c r="AH36" s="307"/>
      <c r="AI36" s="310"/>
      <c r="AJ36" s="301"/>
      <c r="AK36" s="225" t="s">
        <v>481</v>
      </c>
      <c r="AL36" s="222" t="s">
        <v>509</v>
      </c>
      <c r="AM36" s="226">
        <v>1</v>
      </c>
      <c r="AN36" s="317"/>
      <c r="AO36" s="265">
        <v>44197</v>
      </c>
      <c r="AP36" s="266">
        <v>44561</v>
      </c>
      <c r="AQ36" s="227" t="s">
        <v>482</v>
      </c>
      <c r="AR36" s="268">
        <v>44316</v>
      </c>
      <c r="AS36" s="277" t="s">
        <v>609</v>
      </c>
      <c r="AT36" s="278">
        <v>0</v>
      </c>
      <c r="AU36" s="270">
        <f t="shared" si="17"/>
        <v>0</v>
      </c>
      <c r="AV36" s="269" t="str">
        <f t="shared" si="18"/>
        <v>SIN INICIAR</v>
      </c>
      <c r="AW36" s="696" t="s">
        <v>621</v>
      </c>
      <c r="AX36" s="274" t="s">
        <v>613</v>
      </c>
    </row>
    <row r="37" spans="1:50" x14ac:dyDescent="0.2">
      <c r="AW37" s="695"/>
    </row>
    <row r="38" spans="1:50" x14ac:dyDescent="0.2">
      <c r="AW38" s="695"/>
    </row>
    <row r="39" spans="1:50" x14ac:dyDescent="0.2">
      <c r="AW39" s="695"/>
    </row>
    <row r="40" spans="1:50" x14ac:dyDescent="0.2">
      <c r="AW40" s="695"/>
    </row>
    <row r="41" spans="1:50" x14ac:dyDescent="0.2">
      <c r="AW41" s="695"/>
    </row>
    <row r="42" spans="1:50" x14ac:dyDescent="0.2">
      <c r="AW42" s="695"/>
    </row>
    <row r="43" spans="1:50" x14ac:dyDescent="0.2">
      <c r="AW43" s="695"/>
    </row>
    <row r="44" spans="1:50" x14ac:dyDescent="0.2">
      <c r="AW44" s="695"/>
    </row>
    <row r="45" spans="1:50" x14ac:dyDescent="0.2">
      <c r="AW45" s="695"/>
    </row>
    <row r="46" spans="1:50" x14ac:dyDescent="0.2">
      <c r="AW46" s="695"/>
    </row>
  </sheetData>
  <autoFilter ref="A8:AX36"/>
  <mergeCells count="173">
    <mergeCell ref="AX1:AX4"/>
    <mergeCell ref="M7:M8"/>
    <mergeCell ref="O7:O8"/>
    <mergeCell ref="K6:P6"/>
    <mergeCell ref="A1:B4"/>
    <mergeCell ref="C1:Q4"/>
    <mergeCell ref="R1:AI4"/>
    <mergeCell ref="AJ1:AK4"/>
    <mergeCell ref="AL1:AW4"/>
    <mergeCell ref="AO7:AP7"/>
    <mergeCell ref="AM7:AM8"/>
    <mergeCell ref="AK6:AQ6"/>
    <mergeCell ref="AK7:AK8"/>
    <mergeCell ref="AQ7:AQ8"/>
    <mergeCell ref="AN7:AN8"/>
    <mergeCell ref="AL7:AL8"/>
    <mergeCell ref="I7:I8"/>
    <mergeCell ref="AR6:AX6"/>
    <mergeCell ref="AR7:AR8"/>
    <mergeCell ref="AS7:AS8"/>
    <mergeCell ref="AT7:AT8"/>
    <mergeCell ref="AU7:AU8"/>
    <mergeCell ref="AV7:AV8"/>
    <mergeCell ref="AW7:AW8"/>
    <mergeCell ref="AX7:AX8"/>
    <mergeCell ref="AE16:AE18"/>
    <mergeCell ref="C19:C20"/>
    <mergeCell ref="C16:C18"/>
    <mergeCell ref="F16:F18"/>
    <mergeCell ref="G16:G18"/>
    <mergeCell ref="I16:I18"/>
    <mergeCell ref="F19:F20"/>
    <mergeCell ref="W6:AJ6"/>
    <mergeCell ref="Y7:Y8"/>
    <mergeCell ref="R7:R8"/>
    <mergeCell ref="Q7:Q8"/>
    <mergeCell ref="T7:T8"/>
    <mergeCell ref="Q6:V6"/>
    <mergeCell ref="V7:V8"/>
    <mergeCell ref="S7:S8"/>
    <mergeCell ref="U7:U8"/>
    <mergeCell ref="AI7:AI8"/>
    <mergeCell ref="AJ7:AJ8"/>
    <mergeCell ref="A7:E7"/>
    <mergeCell ref="F7:F8"/>
    <mergeCell ref="G7:G8"/>
    <mergeCell ref="J7:J8"/>
    <mergeCell ref="H7:H8"/>
    <mergeCell ref="A6:J6"/>
    <mergeCell ref="AC19:AC20"/>
    <mergeCell ref="P7:P8"/>
    <mergeCell ref="L7:L8"/>
    <mergeCell ref="N7:N8"/>
    <mergeCell ref="K7:K8"/>
    <mergeCell ref="AD19:AD20"/>
    <mergeCell ref="W7:W8"/>
    <mergeCell ref="X7:X8"/>
    <mergeCell ref="X16:X18"/>
    <mergeCell ref="Y16:Y18"/>
    <mergeCell ref="AD16:AD18"/>
    <mergeCell ref="AD7:AH7"/>
    <mergeCell ref="Z7:Z8"/>
    <mergeCell ref="AB7:AB8"/>
    <mergeCell ref="AC7:AC8"/>
    <mergeCell ref="AA7:AA8"/>
    <mergeCell ref="AH16:AH18"/>
    <mergeCell ref="AF16:AF18"/>
    <mergeCell ref="AG16:AG18"/>
    <mergeCell ref="N19:N20"/>
    <mergeCell ref="K16:K18"/>
    <mergeCell ref="L16:L18"/>
    <mergeCell ref="M16:M18"/>
    <mergeCell ref="N16:N18"/>
    <mergeCell ref="Y19:Y20"/>
    <mergeCell ref="F27:F32"/>
    <mergeCell ref="G27:G32"/>
    <mergeCell ref="J16:J18"/>
    <mergeCell ref="K19:K20"/>
    <mergeCell ref="L19:L20"/>
    <mergeCell ref="AJ19:AJ20"/>
    <mergeCell ref="AE19:AE20"/>
    <mergeCell ref="AF19:AF20"/>
    <mergeCell ref="AG19:AG20"/>
    <mergeCell ref="AH19:AH20"/>
    <mergeCell ref="AI19:AI20"/>
    <mergeCell ref="AJ16:AJ18"/>
    <mergeCell ref="AI16:AI18"/>
    <mergeCell ref="P16:P18"/>
    <mergeCell ref="O16:O18"/>
    <mergeCell ref="O19:O20"/>
    <mergeCell ref="Z16:Z18"/>
    <mergeCell ref="AA16:AA18"/>
    <mergeCell ref="AB16:AB18"/>
    <mergeCell ref="AC16:AC18"/>
    <mergeCell ref="Z19:Z20"/>
    <mergeCell ref="AA19:AA20"/>
    <mergeCell ref="C27:C36"/>
    <mergeCell ref="I27:I32"/>
    <mergeCell ref="J27:J32"/>
    <mergeCell ref="M27:M32"/>
    <mergeCell ref="N27:N32"/>
    <mergeCell ref="F21:F22"/>
    <mergeCell ref="G21:G22"/>
    <mergeCell ref="L33:L36"/>
    <mergeCell ref="M33:M36"/>
    <mergeCell ref="N33:N36"/>
    <mergeCell ref="F33:F36"/>
    <mergeCell ref="K21:K22"/>
    <mergeCell ref="L21:L22"/>
    <mergeCell ref="M21:M22"/>
    <mergeCell ref="N21:N22"/>
    <mergeCell ref="J21:J22"/>
    <mergeCell ref="O27:O32"/>
    <mergeCell ref="P27:P32"/>
    <mergeCell ref="X27:X32"/>
    <mergeCell ref="G33:G36"/>
    <mergeCell ref="I33:I36"/>
    <mergeCell ref="J33:J36"/>
    <mergeCell ref="K33:K36"/>
    <mergeCell ref="O33:O36"/>
    <mergeCell ref="P33:P36"/>
    <mergeCell ref="K27:K32"/>
    <mergeCell ref="L27:L32"/>
    <mergeCell ref="G19:G20"/>
    <mergeCell ref="I19:I20"/>
    <mergeCell ref="J19:J20"/>
    <mergeCell ref="P19:P20"/>
    <mergeCell ref="X21:X22"/>
    <mergeCell ref="X19:X20"/>
    <mergeCell ref="Z21:Z22"/>
    <mergeCell ref="AA21:AA22"/>
    <mergeCell ref="AB21:AB22"/>
    <mergeCell ref="I21:I22"/>
    <mergeCell ref="AB19:AB20"/>
    <mergeCell ref="Y21:Y22"/>
    <mergeCell ref="O21:O22"/>
    <mergeCell ref="P21:P22"/>
    <mergeCell ref="M19:M20"/>
    <mergeCell ref="AF21:AF22"/>
    <mergeCell ref="AG21:AG22"/>
    <mergeCell ref="AH21:AH22"/>
    <mergeCell ref="AJ21:AJ22"/>
    <mergeCell ref="AJ27:AJ32"/>
    <mergeCell ref="AI27:AI32"/>
    <mergeCell ref="AD27:AD32"/>
    <mergeCell ref="AE27:AE32"/>
    <mergeCell ref="AF27:AF32"/>
    <mergeCell ref="AG27:AG32"/>
    <mergeCell ref="AH27:AH32"/>
    <mergeCell ref="AJ33:AJ36"/>
    <mergeCell ref="AG33:AG36"/>
    <mergeCell ref="AH33:AH36"/>
    <mergeCell ref="AI33:AI36"/>
    <mergeCell ref="AI21:AI22"/>
    <mergeCell ref="AN27:AN32"/>
    <mergeCell ref="AN33:AN36"/>
    <mergeCell ref="X33:X36"/>
    <mergeCell ref="Y33:Y36"/>
    <mergeCell ref="Z33:Z36"/>
    <mergeCell ref="AA33:AA36"/>
    <mergeCell ref="AB33:AB36"/>
    <mergeCell ref="AC33:AC36"/>
    <mergeCell ref="AD33:AD36"/>
    <mergeCell ref="AE33:AE36"/>
    <mergeCell ref="AF33:AF36"/>
    <mergeCell ref="Y27:Y32"/>
    <mergeCell ref="Z27:Z32"/>
    <mergeCell ref="AA27:AA32"/>
    <mergeCell ref="AB27:AB32"/>
    <mergeCell ref="AC27:AC32"/>
    <mergeCell ref="AC21:AC22"/>
    <mergeCell ref="AD21:AD22"/>
    <mergeCell ref="AE21:AE22"/>
  </mergeCells>
  <conditionalFormatting sqref="P19">
    <cfRule type="containsText" dxfId="83" priority="831" operator="containsText" text="ALTA">
      <formula>NOT(ISERROR(SEARCH("ALTA",P19)))</formula>
    </cfRule>
    <cfRule type="containsText" dxfId="82" priority="832" operator="containsText" text="EXTREMA">
      <formula>NOT(ISERROR(SEARCH("EXTREMA",P19)))</formula>
    </cfRule>
    <cfRule type="containsText" dxfId="81" priority="833" operator="containsText" text="ALTA">
      <formula>NOT(ISERROR(SEARCH("ALTA",P19)))</formula>
    </cfRule>
    <cfRule type="containsText" dxfId="80" priority="834" operator="containsText" text="MODERADA">
      <formula>NOT(ISERROR(SEARCH("MODERADA",P19)))</formula>
    </cfRule>
    <cfRule type="containsText" dxfId="79" priority="835" operator="containsText" text="BAJA">
      <formula>NOT(ISERROR(SEARCH("BAJA",P19)))</formula>
    </cfRule>
    <cfRule type="colorScale" priority="836">
      <colorScale>
        <cfvo type="num" val="1"/>
        <cfvo type="num" val="2"/>
        <cfvo type="num" val="5"/>
        <color rgb="FFF8696B"/>
        <color rgb="FFFFEB84"/>
        <color rgb="FF63BE7B"/>
      </colorScale>
    </cfRule>
    <cfRule type="colorScale" priority="837">
      <colorScale>
        <cfvo type="min"/>
        <cfvo type="percentile" val="50"/>
        <cfvo type="max"/>
        <color rgb="FFF8696B"/>
        <color rgb="FFFFEB84"/>
        <color rgb="FF63BE7B"/>
      </colorScale>
    </cfRule>
  </conditionalFormatting>
  <conditionalFormatting sqref="P19">
    <cfRule type="containsText" dxfId="78" priority="838" operator="containsText" text="ALTA">
      <formula>NOT(ISERROR(SEARCH("ALTA",P19)))</formula>
    </cfRule>
    <cfRule type="containsText" dxfId="77" priority="839" operator="containsText" text="EXTREMA">
      <formula>NOT(ISERROR(SEARCH("EXTREMA",P19)))</formula>
    </cfRule>
    <cfRule type="containsText" dxfId="76" priority="840" operator="containsText" text="ALTA">
      <formula>NOT(ISERROR(SEARCH("ALTA",P19)))</formula>
    </cfRule>
    <cfRule type="containsText" dxfId="75" priority="841" operator="containsText" text="MODERADA">
      <formula>NOT(ISERROR(SEARCH("MODERADA",P19)))</formula>
    </cfRule>
    <cfRule type="containsText" dxfId="74" priority="842" operator="containsText" text="BAJA">
      <formula>NOT(ISERROR(SEARCH("BAJA",P19)))</formula>
    </cfRule>
    <cfRule type="colorScale" priority="843">
      <colorScale>
        <cfvo type="num" val="1"/>
        <cfvo type="num" val="2"/>
        <cfvo type="num" val="5"/>
        <color rgb="FFF8696B"/>
        <color rgb="FFFFEB84"/>
        <color rgb="FF63BE7B"/>
      </colorScale>
    </cfRule>
    <cfRule type="colorScale" priority="844">
      <colorScale>
        <cfvo type="min"/>
        <cfvo type="percentile" val="50"/>
        <cfvo type="max"/>
        <color rgb="FFF8696B"/>
        <color rgb="FFFFEB84"/>
        <color rgb="FF63BE7B"/>
      </colorScale>
    </cfRule>
  </conditionalFormatting>
  <conditionalFormatting sqref="AI19">
    <cfRule type="containsText" dxfId="73" priority="845" operator="containsText" text="ALTA">
      <formula>NOT(ISERROR(SEARCH("ALTA",AI19)))</formula>
    </cfRule>
    <cfRule type="containsText" dxfId="72" priority="846" operator="containsText" text="EXTREMA">
      <formula>NOT(ISERROR(SEARCH("EXTREMA",AI19)))</formula>
    </cfRule>
    <cfRule type="containsText" dxfId="71" priority="847" operator="containsText" text="ALTA">
      <formula>NOT(ISERROR(SEARCH("ALTA",AI19)))</formula>
    </cfRule>
    <cfRule type="containsText" dxfId="70" priority="848" operator="containsText" text="MODERADA">
      <formula>NOT(ISERROR(SEARCH("MODERADA",AI19)))</formula>
    </cfRule>
    <cfRule type="containsText" dxfId="69" priority="849" operator="containsText" text="BAJA">
      <formula>NOT(ISERROR(SEARCH("BAJA",AI19)))</formula>
    </cfRule>
    <cfRule type="colorScale" priority="850">
      <colorScale>
        <cfvo type="num" val="1"/>
        <cfvo type="num" val="2"/>
        <cfvo type="num" val="5"/>
        <color rgb="FFF8696B"/>
        <color rgb="FFFFEB84"/>
        <color rgb="FF63BE7B"/>
      </colorScale>
    </cfRule>
    <cfRule type="colorScale" priority="851">
      <colorScale>
        <cfvo type="min"/>
        <cfvo type="percentile" val="50"/>
        <cfvo type="max"/>
        <color rgb="FFF8696B"/>
        <color rgb="FFFFEB84"/>
        <color rgb="FF63BE7B"/>
      </colorScale>
    </cfRule>
  </conditionalFormatting>
  <conditionalFormatting sqref="AI19">
    <cfRule type="containsText" dxfId="68" priority="852" operator="containsText" text="ALTA">
      <formula>NOT(ISERROR(SEARCH("ALTA",AI19)))</formula>
    </cfRule>
    <cfRule type="containsText" dxfId="67" priority="853" operator="containsText" text="EXTREMA">
      <formula>NOT(ISERROR(SEARCH("EXTREMA",AI19)))</formula>
    </cfRule>
    <cfRule type="containsText" dxfId="66" priority="854" operator="containsText" text="ALTA">
      <formula>NOT(ISERROR(SEARCH("ALTA",AI19)))</formula>
    </cfRule>
    <cfRule type="containsText" dxfId="65" priority="855" operator="containsText" text="MODERADA">
      <formula>NOT(ISERROR(SEARCH("MODERADA",AI19)))</formula>
    </cfRule>
    <cfRule type="containsText" dxfId="64" priority="856" operator="containsText" text="BAJA">
      <formula>NOT(ISERROR(SEARCH("BAJA",AI19)))</formula>
    </cfRule>
    <cfRule type="colorScale" priority="857">
      <colorScale>
        <cfvo type="num" val="1"/>
        <cfvo type="num" val="2"/>
        <cfvo type="num" val="5"/>
        <color rgb="FFF8696B"/>
        <color rgb="FFFFEB84"/>
        <color rgb="FF63BE7B"/>
      </colorScale>
    </cfRule>
    <cfRule type="colorScale" priority="858">
      <colorScale>
        <cfvo type="min"/>
        <cfvo type="percentile" val="50"/>
        <cfvo type="max"/>
        <color rgb="FFF8696B"/>
        <color rgb="FFFFEB84"/>
        <color rgb="FF63BE7B"/>
      </colorScale>
    </cfRule>
  </conditionalFormatting>
  <conditionalFormatting sqref="P12">
    <cfRule type="containsText" dxfId="63" priority="803" operator="containsText" text="ALTA">
      <formula>NOT(ISERROR(SEARCH("ALTA",P12)))</formula>
    </cfRule>
    <cfRule type="containsText" dxfId="62" priority="804" operator="containsText" text="EXTREMA">
      <formula>NOT(ISERROR(SEARCH("EXTREMA",P12)))</formula>
    </cfRule>
    <cfRule type="containsText" dxfId="61" priority="805" operator="containsText" text="ALTA">
      <formula>NOT(ISERROR(SEARCH("ALTA",P12)))</formula>
    </cfRule>
    <cfRule type="containsText" dxfId="60" priority="806" operator="containsText" text="MODERADA">
      <formula>NOT(ISERROR(SEARCH("MODERADA",P12)))</formula>
    </cfRule>
    <cfRule type="containsText" dxfId="59" priority="807" operator="containsText" text="BAJA">
      <formula>NOT(ISERROR(SEARCH("BAJA",P12)))</formula>
    </cfRule>
    <cfRule type="colorScale" priority="808">
      <colorScale>
        <cfvo type="num" val="1"/>
        <cfvo type="num" val="2"/>
        <cfvo type="num" val="5"/>
        <color rgb="FFF8696B"/>
        <color rgb="FFFFEB84"/>
        <color rgb="FF63BE7B"/>
      </colorScale>
    </cfRule>
    <cfRule type="colorScale" priority="809">
      <colorScale>
        <cfvo type="min"/>
        <cfvo type="percentile" val="50"/>
        <cfvo type="max"/>
        <color rgb="FFF8696B"/>
        <color rgb="FFFFEB84"/>
        <color rgb="FF63BE7B"/>
      </colorScale>
    </cfRule>
  </conditionalFormatting>
  <conditionalFormatting sqref="P12">
    <cfRule type="containsText" dxfId="58" priority="810" operator="containsText" text="ALTA">
      <formula>NOT(ISERROR(SEARCH("ALTA",P12)))</formula>
    </cfRule>
    <cfRule type="containsText" dxfId="57" priority="811" operator="containsText" text="EXTREMA">
      <formula>NOT(ISERROR(SEARCH("EXTREMA",P12)))</formula>
    </cfRule>
    <cfRule type="containsText" dxfId="56" priority="812" operator="containsText" text="ALTA">
      <formula>NOT(ISERROR(SEARCH("ALTA",P12)))</formula>
    </cfRule>
    <cfRule type="containsText" dxfId="55" priority="813" operator="containsText" text="MODERADA">
      <formula>NOT(ISERROR(SEARCH("MODERADA",P12)))</formula>
    </cfRule>
    <cfRule type="containsText" dxfId="54" priority="814" operator="containsText" text="BAJA">
      <formula>NOT(ISERROR(SEARCH("BAJA",P12)))</formula>
    </cfRule>
    <cfRule type="colorScale" priority="815">
      <colorScale>
        <cfvo type="num" val="1"/>
        <cfvo type="num" val="2"/>
        <cfvo type="num" val="5"/>
        <color rgb="FFF8696B"/>
        <color rgb="FFFFEB84"/>
        <color rgb="FF63BE7B"/>
      </colorScale>
    </cfRule>
    <cfRule type="colorScale" priority="816">
      <colorScale>
        <cfvo type="min"/>
        <cfvo type="percentile" val="50"/>
        <cfvo type="max"/>
        <color rgb="FFF8696B"/>
        <color rgb="FFFFEB84"/>
        <color rgb="FF63BE7B"/>
      </colorScale>
    </cfRule>
  </conditionalFormatting>
  <conditionalFormatting sqref="AI12">
    <cfRule type="containsText" dxfId="53" priority="817" operator="containsText" text="ALTA">
      <formula>NOT(ISERROR(SEARCH("ALTA",AI12)))</formula>
    </cfRule>
    <cfRule type="containsText" dxfId="52" priority="818" operator="containsText" text="EXTREMA">
      <formula>NOT(ISERROR(SEARCH("EXTREMA",AI12)))</formula>
    </cfRule>
    <cfRule type="containsText" dxfId="51" priority="819" operator="containsText" text="ALTA">
      <formula>NOT(ISERROR(SEARCH("ALTA",AI12)))</formula>
    </cfRule>
    <cfRule type="containsText" dxfId="50" priority="820" operator="containsText" text="MODERADA">
      <formula>NOT(ISERROR(SEARCH("MODERADA",AI12)))</formula>
    </cfRule>
    <cfRule type="containsText" dxfId="49" priority="821" operator="containsText" text="BAJA">
      <formula>NOT(ISERROR(SEARCH("BAJA",AI12)))</formula>
    </cfRule>
    <cfRule type="colorScale" priority="822">
      <colorScale>
        <cfvo type="num" val="1"/>
        <cfvo type="num" val="2"/>
        <cfvo type="num" val="5"/>
        <color rgb="FFF8696B"/>
        <color rgb="FFFFEB84"/>
        <color rgb="FF63BE7B"/>
      </colorScale>
    </cfRule>
    <cfRule type="colorScale" priority="823">
      <colorScale>
        <cfvo type="min"/>
        <cfvo type="percentile" val="50"/>
        <cfvo type="max"/>
        <color rgb="FFF8696B"/>
        <color rgb="FFFFEB84"/>
        <color rgb="FF63BE7B"/>
      </colorScale>
    </cfRule>
  </conditionalFormatting>
  <conditionalFormatting sqref="AI12">
    <cfRule type="containsText" dxfId="48" priority="824" operator="containsText" text="ALTA">
      <formula>NOT(ISERROR(SEARCH("ALTA",AI12)))</formula>
    </cfRule>
    <cfRule type="containsText" dxfId="47" priority="825" operator="containsText" text="EXTREMA">
      <formula>NOT(ISERROR(SEARCH("EXTREMA",AI12)))</formula>
    </cfRule>
    <cfRule type="containsText" dxfId="46" priority="826" operator="containsText" text="ALTA">
      <formula>NOT(ISERROR(SEARCH("ALTA",AI12)))</formula>
    </cfRule>
    <cfRule type="containsText" dxfId="45" priority="827" operator="containsText" text="MODERADA">
      <formula>NOT(ISERROR(SEARCH("MODERADA",AI12)))</formula>
    </cfRule>
    <cfRule type="containsText" dxfId="44" priority="828" operator="containsText" text="BAJA">
      <formula>NOT(ISERROR(SEARCH("BAJA",AI12)))</formula>
    </cfRule>
    <cfRule type="colorScale" priority="829">
      <colorScale>
        <cfvo type="num" val="1"/>
        <cfvo type="num" val="2"/>
        <cfvo type="num" val="5"/>
        <color rgb="FFF8696B"/>
        <color rgb="FFFFEB84"/>
        <color rgb="FF63BE7B"/>
      </colorScale>
    </cfRule>
    <cfRule type="colorScale" priority="830">
      <colorScale>
        <cfvo type="min"/>
        <cfvo type="percentile" val="50"/>
        <cfvo type="max"/>
        <color rgb="FFF8696B"/>
        <color rgb="FFFFEB84"/>
        <color rgb="FF63BE7B"/>
      </colorScale>
    </cfRule>
  </conditionalFormatting>
  <conditionalFormatting sqref="P33 P27">
    <cfRule type="containsText" dxfId="43" priority="5" operator="containsText" text="ALTA">
      <formula>NOT(ISERROR(SEARCH("ALTA",P27)))</formula>
    </cfRule>
    <cfRule type="containsText" dxfId="42" priority="6" operator="containsText" text="EXTREMA">
      <formula>NOT(ISERROR(SEARCH("EXTREMA",P27)))</formula>
    </cfRule>
    <cfRule type="containsText" dxfId="41" priority="7" operator="containsText" text="ALTA">
      <formula>NOT(ISERROR(SEARCH("ALTA",P27)))</formula>
    </cfRule>
    <cfRule type="containsText" dxfId="40" priority="8" operator="containsText" text="MODERADA">
      <formula>NOT(ISERROR(SEARCH("MODERADA",P27)))</formula>
    </cfRule>
    <cfRule type="containsText" dxfId="39" priority="9" operator="containsText" text="BAJA">
      <formula>NOT(ISERROR(SEARCH("BAJA",P27)))</formula>
    </cfRule>
    <cfRule type="colorScale" priority="10">
      <colorScale>
        <cfvo type="num" val="1"/>
        <cfvo type="num" val="2"/>
        <cfvo type="num" val="5"/>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P33 P27">
    <cfRule type="containsText" dxfId="38" priority="12" operator="containsText" text="ALTA">
      <formula>NOT(ISERROR(SEARCH("ALTA",P27)))</formula>
    </cfRule>
    <cfRule type="containsText" dxfId="37" priority="13" operator="containsText" text="EXTREMA">
      <formula>NOT(ISERROR(SEARCH("EXTREMA",P27)))</formula>
    </cfRule>
    <cfRule type="containsText" dxfId="36" priority="14" operator="containsText" text="ALTA">
      <formula>NOT(ISERROR(SEARCH("ALTA",P27)))</formula>
    </cfRule>
    <cfRule type="containsText" dxfId="35" priority="15" operator="containsText" text="MODERADA">
      <formula>NOT(ISERROR(SEARCH("MODERADA",P27)))</formula>
    </cfRule>
    <cfRule type="containsText" dxfId="34" priority="16" operator="containsText" text="BAJA">
      <formula>NOT(ISERROR(SEARCH("BAJA",P27)))</formula>
    </cfRule>
    <cfRule type="colorScale" priority="17">
      <colorScale>
        <cfvo type="num" val="1"/>
        <cfvo type="num" val="2"/>
        <cfvo type="num" val="5"/>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I27 AI33">
    <cfRule type="containsText" dxfId="33" priority="19" operator="containsText" text="ALTA">
      <formula>NOT(ISERROR(SEARCH("ALTA",AI27)))</formula>
    </cfRule>
    <cfRule type="containsText" dxfId="32" priority="20" operator="containsText" text="EXTREMA">
      <formula>NOT(ISERROR(SEARCH("EXTREMA",AI27)))</formula>
    </cfRule>
    <cfRule type="containsText" dxfId="31" priority="21" operator="containsText" text="ALTA">
      <formula>NOT(ISERROR(SEARCH("ALTA",AI27)))</formula>
    </cfRule>
    <cfRule type="containsText" dxfId="30" priority="22" operator="containsText" text="MODERADA">
      <formula>NOT(ISERROR(SEARCH("MODERADA",AI27)))</formula>
    </cfRule>
    <cfRule type="containsText" dxfId="29" priority="23" operator="containsText" text="BAJA">
      <formula>NOT(ISERROR(SEARCH("BAJA",AI27)))</formula>
    </cfRule>
    <cfRule type="colorScale" priority="24">
      <colorScale>
        <cfvo type="num" val="1"/>
        <cfvo type="num" val="2"/>
        <cfvo type="num" val="5"/>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I27 AI33">
    <cfRule type="containsText" dxfId="28" priority="26" operator="containsText" text="ALTA">
      <formula>NOT(ISERROR(SEARCH("ALTA",AI27)))</formula>
    </cfRule>
    <cfRule type="containsText" dxfId="27" priority="27" operator="containsText" text="EXTREMA">
      <formula>NOT(ISERROR(SEARCH("EXTREMA",AI27)))</formula>
    </cfRule>
    <cfRule type="containsText" dxfId="26" priority="28" operator="containsText" text="ALTA">
      <formula>NOT(ISERROR(SEARCH("ALTA",AI27)))</formula>
    </cfRule>
    <cfRule type="containsText" dxfId="25" priority="29" operator="containsText" text="MODERADA">
      <formula>NOT(ISERROR(SEARCH("MODERADA",AI27)))</formula>
    </cfRule>
    <cfRule type="containsText" dxfId="24" priority="30" operator="containsText" text="BAJA">
      <formula>NOT(ISERROR(SEARCH("BAJA",AI27)))</formula>
    </cfRule>
    <cfRule type="colorScale" priority="31">
      <colorScale>
        <cfvo type="num" val="1"/>
        <cfvo type="num" val="2"/>
        <cfvo type="num" val="5"/>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P13:P16 P21 P9:P11 P23:P26">
    <cfRule type="containsText" dxfId="23" priority="1027" operator="containsText" text="ALTA">
      <formula>NOT(ISERROR(SEARCH("ALTA",P9)))</formula>
    </cfRule>
    <cfRule type="containsText" dxfId="22" priority="1028" operator="containsText" text="EXTREMA">
      <formula>NOT(ISERROR(SEARCH("EXTREMA",P9)))</formula>
    </cfRule>
    <cfRule type="containsText" dxfId="21" priority="1029" operator="containsText" text="ALTA">
      <formula>NOT(ISERROR(SEARCH("ALTA",P9)))</formula>
    </cfRule>
    <cfRule type="containsText" dxfId="20" priority="1030" operator="containsText" text="MODERADA">
      <formula>NOT(ISERROR(SEARCH("MODERADA",P9)))</formula>
    </cfRule>
    <cfRule type="containsText" dxfId="19" priority="1031" operator="containsText" text="BAJA">
      <formula>NOT(ISERROR(SEARCH("BAJA",P9)))</formula>
    </cfRule>
    <cfRule type="colorScale" priority="1032">
      <colorScale>
        <cfvo type="num" val="1"/>
        <cfvo type="num" val="2"/>
        <cfvo type="num" val="5"/>
        <color rgb="FFF8696B"/>
        <color rgb="FFFFEB84"/>
        <color rgb="FF63BE7B"/>
      </colorScale>
    </cfRule>
    <cfRule type="colorScale" priority="1033">
      <colorScale>
        <cfvo type="min"/>
        <cfvo type="percentile" val="50"/>
        <cfvo type="max"/>
        <color rgb="FFF8696B"/>
        <color rgb="FFFFEB84"/>
        <color rgb="FF63BE7B"/>
      </colorScale>
    </cfRule>
  </conditionalFormatting>
  <conditionalFormatting sqref="P13:P16 P21 P9:P11 P23:P26">
    <cfRule type="containsText" dxfId="18" priority="1055" operator="containsText" text="ALTA">
      <formula>NOT(ISERROR(SEARCH("ALTA",P9)))</formula>
    </cfRule>
    <cfRule type="containsText" dxfId="17" priority="1056" operator="containsText" text="EXTREMA">
      <formula>NOT(ISERROR(SEARCH("EXTREMA",P9)))</formula>
    </cfRule>
    <cfRule type="containsText" dxfId="16" priority="1057" operator="containsText" text="ALTA">
      <formula>NOT(ISERROR(SEARCH("ALTA",P9)))</formula>
    </cfRule>
    <cfRule type="containsText" dxfId="15" priority="1058" operator="containsText" text="MODERADA">
      <formula>NOT(ISERROR(SEARCH("MODERADA",P9)))</formula>
    </cfRule>
    <cfRule type="containsText" dxfId="14" priority="1059" operator="containsText" text="BAJA">
      <formula>NOT(ISERROR(SEARCH("BAJA",P9)))</formula>
    </cfRule>
    <cfRule type="colorScale" priority="1060">
      <colorScale>
        <cfvo type="num" val="1"/>
        <cfvo type="num" val="2"/>
        <cfvo type="num" val="5"/>
        <color rgb="FFF8696B"/>
        <color rgb="FFFFEB84"/>
        <color rgb="FF63BE7B"/>
      </colorScale>
    </cfRule>
    <cfRule type="colorScale" priority="1061">
      <colorScale>
        <cfvo type="min"/>
        <cfvo type="percentile" val="50"/>
        <cfvo type="max"/>
        <color rgb="FFF8696B"/>
        <color rgb="FFFFEB84"/>
        <color rgb="FF63BE7B"/>
      </colorScale>
    </cfRule>
  </conditionalFormatting>
  <conditionalFormatting sqref="AI13:AI16 AI21 AI9:AI11 AI23:AI26">
    <cfRule type="containsText" dxfId="13" priority="1083" operator="containsText" text="ALTA">
      <formula>NOT(ISERROR(SEARCH("ALTA",AI9)))</formula>
    </cfRule>
    <cfRule type="containsText" dxfId="12" priority="1084" operator="containsText" text="EXTREMA">
      <formula>NOT(ISERROR(SEARCH("EXTREMA",AI9)))</formula>
    </cfRule>
    <cfRule type="containsText" dxfId="11" priority="1085" operator="containsText" text="ALTA">
      <formula>NOT(ISERROR(SEARCH("ALTA",AI9)))</formula>
    </cfRule>
    <cfRule type="containsText" dxfId="10" priority="1086" operator="containsText" text="MODERADA">
      <formula>NOT(ISERROR(SEARCH("MODERADA",AI9)))</formula>
    </cfRule>
    <cfRule type="containsText" dxfId="9" priority="1087" operator="containsText" text="BAJA">
      <formula>NOT(ISERROR(SEARCH("BAJA",AI9)))</formula>
    </cfRule>
    <cfRule type="colorScale" priority="1088">
      <colorScale>
        <cfvo type="num" val="1"/>
        <cfvo type="num" val="2"/>
        <cfvo type="num" val="5"/>
        <color rgb="FFF8696B"/>
        <color rgb="FFFFEB84"/>
        <color rgb="FF63BE7B"/>
      </colorScale>
    </cfRule>
    <cfRule type="colorScale" priority="1089">
      <colorScale>
        <cfvo type="min"/>
        <cfvo type="percentile" val="50"/>
        <cfvo type="max"/>
        <color rgb="FFF8696B"/>
        <color rgb="FFFFEB84"/>
        <color rgb="FF63BE7B"/>
      </colorScale>
    </cfRule>
  </conditionalFormatting>
  <conditionalFormatting sqref="AI13:AI16 AI21 AI9:AI11 AI23:AI26">
    <cfRule type="containsText" dxfId="8" priority="1111" operator="containsText" text="ALTA">
      <formula>NOT(ISERROR(SEARCH("ALTA",AI9)))</formula>
    </cfRule>
    <cfRule type="containsText" dxfId="7" priority="1112" operator="containsText" text="EXTREMA">
      <formula>NOT(ISERROR(SEARCH("EXTREMA",AI9)))</formula>
    </cfRule>
    <cfRule type="containsText" dxfId="6" priority="1113" operator="containsText" text="ALTA">
      <formula>NOT(ISERROR(SEARCH("ALTA",AI9)))</formula>
    </cfRule>
    <cfRule type="containsText" dxfId="5" priority="1114" operator="containsText" text="MODERADA">
      <formula>NOT(ISERROR(SEARCH("MODERADA",AI9)))</formula>
    </cfRule>
    <cfRule type="containsText" dxfId="4" priority="1115" operator="containsText" text="BAJA">
      <formula>NOT(ISERROR(SEARCH("BAJA",AI9)))</formula>
    </cfRule>
    <cfRule type="colorScale" priority="1116">
      <colorScale>
        <cfvo type="num" val="1"/>
        <cfvo type="num" val="2"/>
        <cfvo type="num" val="5"/>
        <color rgb="FFF8696B"/>
        <color rgb="FFFFEB84"/>
        <color rgb="FF63BE7B"/>
      </colorScale>
    </cfRule>
    <cfRule type="colorScale" priority="1117">
      <colorScale>
        <cfvo type="min"/>
        <cfvo type="percentile" val="50"/>
        <cfvo type="max"/>
        <color rgb="FFF8696B"/>
        <color rgb="FFFFEB84"/>
        <color rgb="FF63BE7B"/>
      </colorScale>
    </cfRule>
  </conditionalFormatting>
  <conditionalFormatting sqref="AV9:AV36">
    <cfRule type="containsText" dxfId="3" priority="4" operator="containsText" text="SIN INICIAR">
      <formula>NOT(ISERROR(SEARCH("SIN INICIAR",AV9)))</formula>
    </cfRule>
    <cfRule type="containsText" dxfId="2" priority="3" operator="containsText" text="EN PROCESO">
      <formula>NOT(ISERROR(SEARCH("EN PROCESO",AV9)))</formula>
    </cfRule>
    <cfRule type="containsText" dxfId="1" priority="2" operator="containsText" text="TERMINADA">
      <formula>NOT(ISERROR(SEARCH("TERMINADA",AV9)))</formula>
    </cfRule>
    <cfRule type="containsText" dxfId="0" priority="1" operator="containsText" text="INCUMPLIDA">
      <formula>NOT(ISERROR(SEARCH("INCUMPLIDA",AV9)))</formula>
    </cfRule>
  </conditionalFormatting>
  <dataValidations count="10">
    <dataValidation type="list" allowBlank="1" showInputMessage="1" showErrorMessage="1" sqref="H23:H36 H9:H20">
      <formula1>Tipo_Impacto</formula1>
    </dataValidation>
    <dataValidation type="list" allowBlank="1" showInputMessage="1" showErrorMessage="1" sqref="K19 K21 K9:K16 K23:K27 K33">
      <formula1>Frecuencia</formula1>
    </dataValidation>
    <dataValidation type="list" allowBlank="1" showInputMessage="1" showErrorMessage="1" sqref="M19 M21 M9:M16 M23:M27 M33">
      <formula1>Impacto</formula1>
    </dataValidation>
    <dataValidation type="list" allowBlank="1" showInputMessage="1" showErrorMessage="1" sqref="Z19 Z21 Z9:Z16 Z23:Z27 Z33">
      <formula1>P_8</formula1>
    </dataValidation>
    <dataValidation type="list" allowBlank="1" showInputMessage="1" showErrorMessage="1" sqref="AB19 AB21 AB9:AB16 AB23:AB27 AB33">
      <formula1>P_9</formula1>
    </dataValidation>
    <dataValidation type="list" allowBlank="1" showErrorMessage="1" sqref="H21:H22">
      <formula1>Tipo_Impacto</formula1>
    </dataValidation>
    <dataValidation type="list" allowBlank="1" showInputMessage="1" showErrorMessage="1" sqref="A9:A36">
      <formula1>Macroprocesos</formula1>
    </dataValidation>
    <dataValidation type="list" allowBlank="1" showInputMessage="1" showErrorMessage="1" sqref="B9:B36">
      <formula1>Procesos</formula1>
    </dataValidation>
    <dataValidation type="list" allowBlank="1" showInputMessage="1" showErrorMessage="1" sqref="D9:D36">
      <formula1>Tipología</formula1>
    </dataValidation>
    <dataValidation type="list" allowBlank="1" showInputMessage="1" showErrorMessage="1" sqref="S9:S36">
      <formula1>Ejecución</formula1>
    </dataValidation>
  </dataValidations>
  <printOptions horizontalCentered="1"/>
  <pageMargins left="0.11" right="0.13" top="0.27559055118110237" bottom="0.32" header="0.19685039370078741" footer="0.17"/>
  <pageSetup paperSize="281" scale="60" pageOrder="overThenDown" orientation="landscape" r:id="rId1"/>
  <colBreaks count="1" manualBreakCount="1">
    <brk id="2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Hoja1!$B$2:$B$24</xm:f>
          </x14:formula1>
          <xm:sqref>AT9:AT36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80" zoomScaleNormal="80" workbookViewId="0">
      <pane xSplit="2" ySplit="7" topLeftCell="C8" activePane="bottomRight" state="frozen"/>
      <selection sqref="A1:A4"/>
      <selection pane="topRight" sqref="A1:A4"/>
      <selection pane="bottomLeft" sqref="A1:A4"/>
      <selection pane="bottomRight" activeCell="B8" sqref="B8"/>
    </sheetView>
  </sheetViews>
  <sheetFormatPr baseColWidth="10" defaultRowHeight="14.4" x14ac:dyDescent="0.3"/>
  <cols>
    <col min="1" max="1" width="6.5546875" customWidth="1"/>
    <col min="2" max="2" width="63" customWidth="1"/>
    <col min="3" max="12" width="15.5546875" customWidth="1"/>
    <col min="13" max="13" width="16.109375" style="118" customWidth="1"/>
    <col min="14" max="16" width="15.5546875" customWidth="1"/>
    <col min="17" max="18" width="15.6640625" customWidth="1"/>
  </cols>
  <sheetData>
    <row r="1" spans="1:18" ht="15" thickBot="1" x14ac:dyDescent="0.35"/>
    <row r="2" spans="1:18" ht="55.5" customHeight="1" thickBot="1" x14ac:dyDescent="0.35">
      <c r="A2" s="475" t="s">
        <v>175</v>
      </c>
      <c r="B2" s="476"/>
      <c r="C2" s="476"/>
      <c r="D2" s="476"/>
      <c r="E2" s="476"/>
      <c r="F2" s="476"/>
      <c r="G2" s="476"/>
      <c r="H2" s="476"/>
      <c r="I2" s="476"/>
      <c r="J2" s="476"/>
      <c r="K2" s="476"/>
      <c r="L2" s="476"/>
      <c r="M2" s="476"/>
      <c r="N2" s="476"/>
      <c r="O2" s="476"/>
      <c r="P2" s="476"/>
      <c r="Q2" s="476"/>
      <c r="R2" s="477"/>
    </row>
    <row r="3" spans="1:18" ht="15" thickBot="1" x14ac:dyDescent="0.35"/>
    <row r="4" spans="1:18" x14ac:dyDescent="0.3">
      <c r="B4" s="142" t="s">
        <v>145</v>
      </c>
      <c r="C4" s="65">
        <f>COUNTIF(C8:C26,"SI")</f>
        <v>9</v>
      </c>
      <c r="D4" s="66">
        <f>COUNTIF(D8:D26,"SI")</f>
        <v>7</v>
      </c>
      <c r="E4" s="66">
        <f t="shared" ref="E4:P4" si="0">COUNTIF(E8:E26,"SI")</f>
        <v>7</v>
      </c>
      <c r="F4" s="66">
        <f t="shared" si="0"/>
        <v>8</v>
      </c>
      <c r="G4" s="66">
        <f t="shared" si="0"/>
        <v>11</v>
      </c>
      <c r="H4" s="66">
        <f t="shared" si="0"/>
        <v>10</v>
      </c>
      <c r="I4" s="66">
        <f t="shared" si="0"/>
        <v>10</v>
      </c>
      <c r="J4" s="66">
        <f t="shared" si="0"/>
        <v>11</v>
      </c>
      <c r="K4" s="66">
        <f t="shared" si="0"/>
        <v>10</v>
      </c>
      <c r="L4" s="66">
        <f t="shared" si="0"/>
        <v>11</v>
      </c>
      <c r="M4" s="119">
        <f t="shared" si="0"/>
        <v>16</v>
      </c>
      <c r="N4" s="66">
        <f t="shared" si="0"/>
        <v>11</v>
      </c>
      <c r="O4" s="66">
        <f t="shared" si="0"/>
        <v>12</v>
      </c>
      <c r="P4" s="66">
        <f t="shared" si="0"/>
        <v>12</v>
      </c>
      <c r="Q4" s="66">
        <f>COUNTIF(Q8:Q26,"SI")</f>
        <v>10</v>
      </c>
      <c r="R4" s="54">
        <f>COUNTIF(R8:R26,"SI")</f>
        <v>12</v>
      </c>
    </row>
    <row r="5" spans="1:18" ht="15" thickBot="1" x14ac:dyDescent="0.35">
      <c r="B5" s="143" t="s">
        <v>14</v>
      </c>
      <c r="C5" s="67" t="str">
        <f>IF(C4=0,"-",IF(C4&lt;=5,"Moderado",IF(C4&lt;=11,"Mayor",IF(C4&lt;=19,"Catastrófico"))))</f>
        <v>Mayor</v>
      </c>
      <c r="D5" s="68" t="str">
        <f>IF(D4=0,"-",IF(D4&lt;=5,"Moderado",IF(D4&lt;=11,"Mayor",IF(D4&lt;=19,"Catastrófico"))))</f>
        <v>Mayor</v>
      </c>
      <c r="E5" s="68" t="str">
        <f t="shared" ref="E5:P5" si="1">IF(E4=0,"-",IF(E4&lt;=5,"Moderado",IF(E4&lt;=11,"Mayor",IF(E4&lt;=19,"Catastrófico"))))</f>
        <v>Mayor</v>
      </c>
      <c r="F5" s="68" t="str">
        <f t="shared" si="1"/>
        <v>Mayor</v>
      </c>
      <c r="G5" s="68" t="str">
        <f t="shared" si="1"/>
        <v>Mayor</v>
      </c>
      <c r="H5" s="68" t="str">
        <f t="shared" si="1"/>
        <v>Mayor</v>
      </c>
      <c r="I5" s="68" t="str">
        <f t="shared" si="1"/>
        <v>Mayor</v>
      </c>
      <c r="J5" s="68" t="str">
        <f t="shared" si="1"/>
        <v>Mayor</v>
      </c>
      <c r="K5" s="68" t="str">
        <f t="shared" si="1"/>
        <v>Mayor</v>
      </c>
      <c r="L5" s="68" t="str">
        <f t="shared" si="1"/>
        <v>Mayor</v>
      </c>
      <c r="M5" s="120" t="str">
        <f t="shared" si="1"/>
        <v>Catastrófico</v>
      </c>
      <c r="N5" s="68" t="str">
        <f t="shared" si="1"/>
        <v>Mayor</v>
      </c>
      <c r="O5" s="68" t="str">
        <f t="shared" si="1"/>
        <v>Catastrófico</v>
      </c>
      <c r="P5" s="68" t="str">
        <f t="shared" si="1"/>
        <v>Catastrófico</v>
      </c>
      <c r="Q5" s="68" t="str">
        <f>IF(Q4=0,"-",IF(Q4&lt;=5,"Moderado",IF(Q4&lt;=11,"Mayor",IF(Q4&lt;=19,"Catastrófico"))))</f>
        <v>Mayor</v>
      </c>
      <c r="R5" s="55" t="str">
        <f>IF(R4=0,"-",IF(R4&lt;=5,"Moderado",IF(R4&lt;=11,"Mayor",IF(R4&lt;=19,"Catastrófico"))))</f>
        <v>Catastrófico</v>
      </c>
    </row>
    <row r="6" spans="1:18" ht="15" thickBot="1" x14ac:dyDescent="0.35">
      <c r="C6" s="53"/>
      <c r="D6" s="53"/>
      <c r="Q6" s="132"/>
      <c r="R6" s="132"/>
    </row>
    <row r="7" spans="1:18" ht="22.5" customHeight="1" thickBot="1" x14ac:dyDescent="0.35">
      <c r="A7" s="117"/>
      <c r="B7" s="117"/>
      <c r="C7" s="69" t="s">
        <v>195</v>
      </c>
      <c r="D7" s="70" t="s">
        <v>329</v>
      </c>
      <c r="E7" s="70" t="s">
        <v>196</v>
      </c>
      <c r="F7" s="70" t="s">
        <v>197</v>
      </c>
      <c r="G7" s="70" t="s">
        <v>198</v>
      </c>
      <c r="H7" s="70" t="s">
        <v>199</v>
      </c>
      <c r="I7" s="70" t="s">
        <v>200</v>
      </c>
      <c r="J7" s="70" t="s">
        <v>293</v>
      </c>
      <c r="K7" s="70" t="s">
        <v>294</v>
      </c>
      <c r="L7" s="70" t="s">
        <v>295</v>
      </c>
      <c r="M7" s="121" t="s">
        <v>367</v>
      </c>
      <c r="N7" s="70" t="s">
        <v>201</v>
      </c>
      <c r="O7" s="70" t="s">
        <v>202</v>
      </c>
      <c r="P7" s="70" t="s">
        <v>203</v>
      </c>
      <c r="Q7" s="70" t="s">
        <v>204</v>
      </c>
      <c r="R7" s="71" t="s">
        <v>466</v>
      </c>
    </row>
    <row r="8" spans="1:18" x14ac:dyDescent="0.3">
      <c r="A8" s="139">
        <v>1</v>
      </c>
      <c r="B8" s="144" t="s">
        <v>127</v>
      </c>
      <c r="C8" s="133" t="s">
        <v>23</v>
      </c>
      <c r="D8" s="134" t="s">
        <v>23</v>
      </c>
      <c r="E8" s="135" t="s">
        <v>23</v>
      </c>
      <c r="F8" s="135" t="s">
        <v>23</v>
      </c>
      <c r="G8" s="135" t="s">
        <v>23</v>
      </c>
      <c r="H8" s="135" t="s">
        <v>23</v>
      </c>
      <c r="I8" s="134" t="s">
        <v>23</v>
      </c>
      <c r="J8" s="135" t="s">
        <v>23</v>
      </c>
      <c r="K8" s="135" t="s">
        <v>23</v>
      </c>
      <c r="L8" s="136" t="s">
        <v>23</v>
      </c>
      <c r="M8" s="137" t="s">
        <v>23</v>
      </c>
      <c r="N8" s="137" t="s">
        <v>23</v>
      </c>
      <c r="O8" s="137" t="s">
        <v>23</v>
      </c>
      <c r="P8" s="135" t="s">
        <v>23</v>
      </c>
      <c r="Q8" s="135" t="s">
        <v>23</v>
      </c>
      <c r="R8" s="138" t="s">
        <v>23</v>
      </c>
    </row>
    <row r="9" spans="1:18" x14ac:dyDescent="0.3">
      <c r="A9" s="140">
        <v>2</v>
      </c>
      <c r="B9" s="145" t="s">
        <v>128</v>
      </c>
      <c r="C9" s="103" t="s">
        <v>23</v>
      </c>
      <c r="D9" s="63" t="s">
        <v>30</v>
      </c>
      <c r="E9" s="105" t="s">
        <v>23</v>
      </c>
      <c r="F9" s="105" t="s">
        <v>23</v>
      </c>
      <c r="G9" s="105" t="s">
        <v>23</v>
      </c>
      <c r="H9" s="105" t="s">
        <v>23</v>
      </c>
      <c r="I9" s="63" t="s">
        <v>23</v>
      </c>
      <c r="J9" s="105" t="s">
        <v>23</v>
      </c>
      <c r="K9" s="105" t="s">
        <v>23</v>
      </c>
      <c r="L9" s="115" t="s">
        <v>23</v>
      </c>
      <c r="M9" s="62" t="s">
        <v>23</v>
      </c>
      <c r="N9" s="62" t="s">
        <v>23</v>
      </c>
      <c r="O9" s="62" t="s">
        <v>23</v>
      </c>
      <c r="P9" s="105" t="s">
        <v>23</v>
      </c>
      <c r="Q9" s="105" t="s">
        <v>23</v>
      </c>
      <c r="R9" s="108" t="s">
        <v>23</v>
      </c>
    </row>
    <row r="10" spans="1:18" x14ac:dyDescent="0.3">
      <c r="A10" s="140">
        <v>3</v>
      </c>
      <c r="B10" s="145" t="s">
        <v>129</v>
      </c>
      <c r="C10" s="103" t="s">
        <v>30</v>
      </c>
      <c r="D10" s="63" t="s">
        <v>23</v>
      </c>
      <c r="E10" s="105" t="s">
        <v>30</v>
      </c>
      <c r="F10" s="105" t="s">
        <v>23</v>
      </c>
      <c r="G10" s="105" t="s">
        <v>23</v>
      </c>
      <c r="H10" s="105" t="s">
        <v>219</v>
      </c>
      <c r="I10" s="63" t="s">
        <v>219</v>
      </c>
      <c r="J10" s="105" t="s">
        <v>23</v>
      </c>
      <c r="K10" s="105" t="s">
        <v>23</v>
      </c>
      <c r="L10" s="115" t="s">
        <v>30</v>
      </c>
      <c r="M10" s="62" t="s">
        <v>23</v>
      </c>
      <c r="N10" s="62" t="s">
        <v>23</v>
      </c>
      <c r="O10" s="62" t="s">
        <v>23</v>
      </c>
      <c r="P10" s="105" t="s">
        <v>23</v>
      </c>
      <c r="Q10" s="105" t="s">
        <v>30</v>
      </c>
      <c r="R10" s="108" t="s">
        <v>23</v>
      </c>
    </row>
    <row r="11" spans="1:18" ht="26.4" x14ac:dyDescent="0.3">
      <c r="A11" s="140">
        <v>4</v>
      </c>
      <c r="B11" s="145" t="s">
        <v>130</v>
      </c>
      <c r="C11" s="103" t="s">
        <v>30</v>
      </c>
      <c r="D11" s="63" t="s">
        <v>30</v>
      </c>
      <c r="E11" s="105" t="s">
        <v>30</v>
      </c>
      <c r="F11" s="105" t="s">
        <v>30</v>
      </c>
      <c r="G11" s="105" t="s">
        <v>23</v>
      </c>
      <c r="H11" s="105" t="s">
        <v>30</v>
      </c>
      <c r="I11" s="63" t="s">
        <v>30</v>
      </c>
      <c r="J11" s="105" t="s">
        <v>30</v>
      </c>
      <c r="K11" s="105" t="s">
        <v>30</v>
      </c>
      <c r="L11" s="115" t="s">
        <v>30</v>
      </c>
      <c r="M11" s="62" t="s">
        <v>30</v>
      </c>
      <c r="N11" s="62" t="s">
        <v>30</v>
      </c>
      <c r="O11" s="62" t="s">
        <v>30</v>
      </c>
      <c r="P11" s="105" t="s">
        <v>30</v>
      </c>
      <c r="Q11" s="105" t="s">
        <v>30</v>
      </c>
      <c r="R11" s="108" t="s">
        <v>30</v>
      </c>
    </row>
    <row r="12" spans="1:18" x14ac:dyDescent="0.3">
      <c r="A12" s="140">
        <v>5</v>
      </c>
      <c r="B12" s="145" t="s">
        <v>131</v>
      </c>
      <c r="C12" s="103" t="s">
        <v>23</v>
      </c>
      <c r="D12" s="63" t="s">
        <v>23</v>
      </c>
      <c r="E12" s="105" t="s">
        <v>23</v>
      </c>
      <c r="F12" s="105" t="s">
        <v>23</v>
      </c>
      <c r="G12" s="105" t="s">
        <v>23</v>
      </c>
      <c r="H12" s="105" t="s">
        <v>23</v>
      </c>
      <c r="I12" s="63" t="s">
        <v>23</v>
      </c>
      <c r="J12" s="105" t="s">
        <v>30</v>
      </c>
      <c r="K12" s="105" t="s">
        <v>23</v>
      </c>
      <c r="L12" s="115" t="s">
        <v>23</v>
      </c>
      <c r="M12" s="62" t="s">
        <v>23</v>
      </c>
      <c r="N12" s="62" t="s">
        <v>23</v>
      </c>
      <c r="O12" s="62" t="s">
        <v>23</v>
      </c>
      <c r="P12" s="105" t="s">
        <v>23</v>
      </c>
      <c r="Q12" s="105" t="s">
        <v>23</v>
      </c>
      <c r="R12" s="108" t="s">
        <v>23</v>
      </c>
    </row>
    <row r="13" spans="1:18" x14ac:dyDescent="0.3">
      <c r="A13" s="140">
        <v>6</v>
      </c>
      <c r="B13" s="145" t="s">
        <v>132</v>
      </c>
      <c r="C13" s="103" t="s">
        <v>30</v>
      </c>
      <c r="D13" s="63" t="s">
        <v>30</v>
      </c>
      <c r="E13" s="105" t="s">
        <v>30</v>
      </c>
      <c r="F13" s="105" t="s">
        <v>23</v>
      </c>
      <c r="G13" s="105" t="s">
        <v>23</v>
      </c>
      <c r="H13" s="105" t="s">
        <v>23</v>
      </c>
      <c r="I13" s="63" t="s">
        <v>23</v>
      </c>
      <c r="J13" s="105" t="s">
        <v>23</v>
      </c>
      <c r="K13" s="105" t="s">
        <v>23</v>
      </c>
      <c r="L13" s="115" t="s">
        <v>23</v>
      </c>
      <c r="M13" s="62" t="s">
        <v>23</v>
      </c>
      <c r="N13" s="62" t="s">
        <v>23</v>
      </c>
      <c r="O13" s="62" t="s">
        <v>23</v>
      </c>
      <c r="P13" s="105" t="s">
        <v>23</v>
      </c>
      <c r="Q13" s="105" t="s">
        <v>23</v>
      </c>
      <c r="R13" s="108" t="s">
        <v>23</v>
      </c>
    </row>
    <row r="14" spans="1:18" x14ac:dyDescent="0.3">
      <c r="A14" s="140">
        <v>7</v>
      </c>
      <c r="B14" s="145" t="s">
        <v>133</v>
      </c>
      <c r="C14" s="103" t="s">
        <v>30</v>
      </c>
      <c r="D14" s="63" t="s">
        <v>30</v>
      </c>
      <c r="E14" s="105" t="s">
        <v>23</v>
      </c>
      <c r="F14" s="105" t="s">
        <v>30</v>
      </c>
      <c r="G14" s="105" t="s">
        <v>23</v>
      </c>
      <c r="H14" s="105" t="s">
        <v>23</v>
      </c>
      <c r="I14" s="63" t="s">
        <v>23</v>
      </c>
      <c r="J14" s="105" t="s">
        <v>23</v>
      </c>
      <c r="K14" s="105" t="s">
        <v>30</v>
      </c>
      <c r="L14" s="115" t="s">
        <v>23</v>
      </c>
      <c r="M14" s="62" t="s">
        <v>23</v>
      </c>
      <c r="N14" s="62" t="s">
        <v>23</v>
      </c>
      <c r="O14" s="62" t="s">
        <v>23</v>
      </c>
      <c r="P14" s="105" t="s">
        <v>23</v>
      </c>
      <c r="Q14" s="105" t="s">
        <v>23</v>
      </c>
      <c r="R14" s="108" t="s">
        <v>23</v>
      </c>
    </row>
    <row r="15" spans="1:18" ht="26.25" customHeight="1" x14ac:dyDescent="0.3">
      <c r="A15" s="140">
        <v>8</v>
      </c>
      <c r="B15" s="145" t="s">
        <v>146</v>
      </c>
      <c r="C15" s="103" t="s">
        <v>30</v>
      </c>
      <c r="D15" s="63" t="s">
        <v>30</v>
      </c>
      <c r="E15" s="105" t="s">
        <v>30</v>
      </c>
      <c r="F15" s="105" t="s">
        <v>30</v>
      </c>
      <c r="G15" s="105" t="s">
        <v>30</v>
      </c>
      <c r="H15" s="105" t="s">
        <v>30</v>
      </c>
      <c r="I15" s="63" t="s">
        <v>30</v>
      </c>
      <c r="J15" s="105" t="s">
        <v>30</v>
      </c>
      <c r="K15" s="105" t="s">
        <v>30</v>
      </c>
      <c r="L15" s="115" t="s">
        <v>30</v>
      </c>
      <c r="M15" s="62" t="s">
        <v>23</v>
      </c>
      <c r="N15" s="62" t="s">
        <v>30</v>
      </c>
      <c r="O15" s="62" t="s">
        <v>30</v>
      </c>
      <c r="P15" s="105" t="s">
        <v>30</v>
      </c>
      <c r="Q15" s="105" t="s">
        <v>30</v>
      </c>
      <c r="R15" s="108" t="s">
        <v>30</v>
      </c>
    </row>
    <row r="16" spans="1:18" x14ac:dyDescent="0.3">
      <c r="A16" s="140">
        <v>9</v>
      </c>
      <c r="B16" s="145" t="s">
        <v>134</v>
      </c>
      <c r="C16" s="103" t="s">
        <v>23</v>
      </c>
      <c r="D16" s="63" t="s">
        <v>30</v>
      </c>
      <c r="E16" s="105" t="s">
        <v>30</v>
      </c>
      <c r="F16" s="105" t="s">
        <v>30</v>
      </c>
      <c r="G16" s="105" t="s">
        <v>30</v>
      </c>
      <c r="H16" s="105" t="s">
        <v>30</v>
      </c>
      <c r="I16" s="63" t="s">
        <v>30</v>
      </c>
      <c r="J16" s="105" t="s">
        <v>23</v>
      </c>
      <c r="K16" s="105" t="s">
        <v>30</v>
      </c>
      <c r="L16" s="115" t="s">
        <v>23</v>
      </c>
      <c r="M16" s="62" t="s">
        <v>23</v>
      </c>
      <c r="N16" s="62" t="s">
        <v>30</v>
      </c>
      <c r="O16" s="62" t="s">
        <v>23</v>
      </c>
      <c r="P16" s="105" t="s">
        <v>23</v>
      </c>
      <c r="Q16" s="105" t="s">
        <v>30</v>
      </c>
      <c r="R16" s="108" t="s">
        <v>23</v>
      </c>
    </row>
    <row r="17" spans="1:18" ht="26.4" x14ac:dyDescent="0.3">
      <c r="A17" s="140">
        <v>10</v>
      </c>
      <c r="B17" s="145" t="s">
        <v>135</v>
      </c>
      <c r="C17" s="103" t="s">
        <v>23</v>
      </c>
      <c r="D17" s="63" t="s">
        <v>23</v>
      </c>
      <c r="E17" s="105" t="s">
        <v>23</v>
      </c>
      <c r="F17" s="105" t="s">
        <v>23</v>
      </c>
      <c r="G17" s="105" t="s">
        <v>23</v>
      </c>
      <c r="H17" s="105" t="s">
        <v>23</v>
      </c>
      <c r="I17" s="63" t="s">
        <v>23</v>
      </c>
      <c r="J17" s="105" t="s">
        <v>23</v>
      </c>
      <c r="K17" s="105" t="s">
        <v>23</v>
      </c>
      <c r="L17" s="115" t="s">
        <v>23</v>
      </c>
      <c r="M17" s="62" t="s">
        <v>23</v>
      </c>
      <c r="N17" s="62" t="s">
        <v>23</v>
      </c>
      <c r="O17" s="62" t="s">
        <v>23</v>
      </c>
      <c r="P17" s="105" t="s">
        <v>23</v>
      </c>
      <c r="Q17" s="105" t="s">
        <v>23</v>
      </c>
      <c r="R17" s="108" t="s">
        <v>23</v>
      </c>
    </row>
    <row r="18" spans="1:18" x14ac:dyDescent="0.3">
      <c r="A18" s="140">
        <v>11</v>
      </c>
      <c r="B18" s="145" t="s">
        <v>136</v>
      </c>
      <c r="C18" s="103" t="s">
        <v>23</v>
      </c>
      <c r="D18" s="63" t="s">
        <v>23</v>
      </c>
      <c r="E18" s="105" t="s">
        <v>23</v>
      </c>
      <c r="F18" s="105" t="s">
        <v>23</v>
      </c>
      <c r="G18" s="105" t="s">
        <v>30</v>
      </c>
      <c r="H18" s="105" t="s">
        <v>23</v>
      </c>
      <c r="I18" s="63" t="s">
        <v>23</v>
      </c>
      <c r="J18" s="105" t="s">
        <v>23</v>
      </c>
      <c r="K18" s="105" t="s">
        <v>23</v>
      </c>
      <c r="L18" s="115" t="s">
        <v>23</v>
      </c>
      <c r="M18" s="62" t="s">
        <v>23</v>
      </c>
      <c r="N18" s="62" t="s">
        <v>23</v>
      </c>
      <c r="O18" s="62" t="s">
        <v>23</v>
      </c>
      <c r="P18" s="105" t="s">
        <v>23</v>
      </c>
      <c r="Q18" s="105" t="s">
        <v>23</v>
      </c>
      <c r="R18" s="108" t="s">
        <v>23</v>
      </c>
    </row>
    <row r="19" spans="1:18" x14ac:dyDescent="0.3">
      <c r="A19" s="140">
        <v>12</v>
      </c>
      <c r="B19" s="145" t="s">
        <v>137</v>
      </c>
      <c r="C19" s="103" t="s">
        <v>23</v>
      </c>
      <c r="D19" s="63" t="s">
        <v>23</v>
      </c>
      <c r="E19" s="105" t="s">
        <v>23</v>
      </c>
      <c r="F19" s="105" t="s">
        <v>23</v>
      </c>
      <c r="G19" s="105" t="s">
        <v>23</v>
      </c>
      <c r="H19" s="105" t="s">
        <v>23</v>
      </c>
      <c r="I19" s="63" t="s">
        <v>23</v>
      </c>
      <c r="J19" s="105" t="s">
        <v>23</v>
      </c>
      <c r="K19" s="105" t="s">
        <v>23</v>
      </c>
      <c r="L19" s="115" t="s">
        <v>23</v>
      </c>
      <c r="M19" s="62" t="s">
        <v>23</v>
      </c>
      <c r="N19" s="62" t="s">
        <v>23</v>
      </c>
      <c r="O19" s="62" t="s">
        <v>23</v>
      </c>
      <c r="P19" s="105" t="s">
        <v>23</v>
      </c>
      <c r="Q19" s="105" t="s">
        <v>23</v>
      </c>
      <c r="R19" s="108" t="s">
        <v>23</v>
      </c>
    </row>
    <row r="20" spans="1:18" x14ac:dyDescent="0.3">
      <c r="A20" s="140">
        <v>13</v>
      </c>
      <c r="B20" s="145" t="s">
        <v>138</v>
      </c>
      <c r="C20" s="103" t="s">
        <v>23</v>
      </c>
      <c r="D20" s="63" t="s">
        <v>30</v>
      </c>
      <c r="E20" s="105" t="s">
        <v>30</v>
      </c>
      <c r="F20" s="105" t="s">
        <v>30</v>
      </c>
      <c r="G20" s="105" t="s">
        <v>23</v>
      </c>
      <c r="H20" s="105" t="s">
        <v>23</v>
      </c>
      <c r="I20" s="63" t="s">
        <v>23</v>
      </c>
      <c r="J20" s="105" t="s">
        <v>23</v>
      </c>
      <c r="K20" s="105" t="s">
        <v>23</v>
      </c>
      <c r="L20" s="115" t="s">
        <v>23</v>
      </c>
      <c r="M20" s="62" t="s">
        <v>23</v>
      </c>
      <c r="N20" s="62" t="s">
        <v>23</v>
      </c>
      <c r="O20" s="62" t="s">
        <v>23</v>
      </c>
      <c r="P20" s="105" t="s">
        <v>23</v>
      </c>
      <c r="Q20" s="105" t="s">
        <v>23</v>
      </c>
      <c r="R20" s="108" t="s">
        <v>23</v>
      </c>
    </row>
    <row r="21" spans="1:18" x14ac:dyDescent="0.3">
      <c r="A21" s="140">
        <v>14</v>
      </c>
      <c r="B21" s="145" t="s">
        <v>139</v>
      </c>
      <c r="C21" s="103" t="s">
        <v>30</v>
      </c>
      <c r="D21" s="63" t="s">
        <v>23</v>
      </c>
      <c r="E21" s="105" t="s">
        <v>30</v>
      </c>
      <c r="F21" s="105" t="s">
        <v>30</v>
      </c>
      <c r="G21" s="105" t="s">
        <v>23</v>
      </c>
      <c r="H21" s="105" t="s">
        <v>23</v>
      </c>
      <c r="I21" s="63" t="s">
        <v>23</v>
      </c>
      <c r="J21" s="105" t="s">
        <v>23</v>
      </c>
      <c r="K21" s="105" t="s">
        <v>23</v>
      </c>
      <c r="L21" s="115" t="s">
        <v>23</v>
      </c>
      <c r="M21" s="62" t="s">
        <v>23</v>
      </c>
      <c r="N21" s="62" t="s">
        <v>23</v>
      </c>
      <c r="O21" s="62" t="s">
        <v>23</v>
      </c>
      <c r="P21" s="105" t="s">
        <v>23</v>
      </c>
      <c r="Q21" s="105" t="s">
        <v>23</v>
      </c>
      <c r="R21" s="108" t="s">
        <v>23</v>
      </c>
    </row>
    <row r="22" spans="1:18" x14ac:dyDescent="0.3">
      <c r="A22" s="140">
        <v>15</v>
      </c>
      <c r="B22" s="145" t="s">
        <v>140</v>
      </c>
      <c r="C22" s="103" t="s">
        <v>23</v>
      </c>
      <c r="D22" s="63" t="s">
        <v>30</v>
      </c>
      <c r="E22" s="105" t="s">
        <v>30</v>
      </c>
      <c r="F22" s="105" t="s">
        <v>30</v>
      </c>
      <c r="G22" s="105" t="s">
        <v>30</v>
      </c>
      <c r="H22" s="105" t="s">
        <v>30</v>
      </c>
      <c r="I22" s="63" t="s">
        <v>30</v>
      </c>
      <c r="J22" s="105" t="s">
        <v>30</v>
      </c>
      <c r="K22" s="105" t="s">
        <v>30</v>
      </c>
      <c r="L22" s="115" t="s">
        <v>30</v>
      </c>
      <c r="M22" s="62" t="s">
        <v>23</v>
      </c>
      <c r="N22" s="62" t="s">
        <v>30</v>
      </c>
      <c r="O22" s="62" t="s">
        <v>30</v>
      </c>
      <c r="P22" s="105" t="s">
        <v>30</v>
      </c>
      <c r="Q22" s="105" t="s">
        <v>30</v>
      </c>
      <c r="R22" s="108" t="s">
        <v>30</v>
      </c>
    </row>
    <row r="23" spans="1:18" x14ac:dyDescent="0.3">
      <c r="A23" s="140">
        <v>16</v>
      </c>
      <c r="B23" s="145" t="s">
        <v>141</v>
      </c>
      <c r="C23" s="103" t="s">
        <v>30</v>
      </c>
      <c r="D23" s="63" t="s">
        <v>30</v>
      </c>
      <c r="E23" s="105" t="s">
        <v>30</v>
      </c>
      <c r="F23" s="105" t="s">
        <v>30</v>
      </c>
      <c r="G23" s="105" t="s">
        <v>30</v>
      </c>
      <c r="H23" s="105" t="s">
        <v>30</v>
      </c>
      <c r="I23" s="63" t="s">
        <v>30</v>
      </c>
      <c r="J23" s="105" t="s">
        <v>30</v>
      </c>
      <c r="K23" s="105" t="s">
        <v>30</v>
      </c>
      <c r="L23" s="115" t="s">
        <v>30</v>
      </c>
      <c r="M23" s="62" t="s">
        <v>30</v>
      </c>
      <c r="N23" s="62" t="s">
        <v>30</v>
      </c>
      <c r="O23" s="62" t="s">
        <v>30</v>
      </c>
      <c r="P23" s="105" t="s">
        <v>30</v>
      </c>
      <c r="Q23" s="105" t="s">
        <v>30</v>
      </c>
      <c r="R23" s="108" t="s">
        <v>30</v>
      </c>
    </row>
    <row r="24" spans="1:18" x14ac:dyDescent="0.3">
      <c r="A24" s="140">
        <v>17</v>
      </c>
      <c r="B24" s="145" t="s">
        <v>142</v>
      </c>
      <c r="C24" s="103" t="s">
        <v>30</v>
      </c>
      <c r="D24" s="63" t="s">
        <v>30</v>
      </c>
      <c r="E24" s="105" t="s">
        <v>30</v>
      </c>
      <c r="F24" s="105" t="s">
        <v>30</v>
      </c>
      <c r="G24" s="105" t="s">
        <v>30</v>
      </c>
      <c r="H24" s="105" t="s">
        <v>30</v>
      </c>
      <c r="I24" s="63" t="s">
        <v>30</v>
      </c>
      <c r="J24" s="105" t="s">
        <v>30</v>
      </c>
      <c r="K24" s="105" t="s">
        <v>30</v>
      </c>
      <c r="L24" s="115" t="s">
        <v>30</v>
      </c>
      <c r="M24" s="62" t="s">
        <v>23</v>
      </c>
      <c r="N24" s="62" t="s">
        <v>30</v>
      </c>
      <c r="O24" s="62" t="s">
        <v>30</v>
      </c>
      <c r="P24" s="105" t="s">
        <v>30</v>
      </c>
      <c r="Q24" s="105" t="s">
        <v>30</v>
      </c>
      <c r="R24" s="108" t="s">
        <v>30</v>
      </c>
    </row>
    <row r="25" spans="1:18" x14ac:dyDescent="0.3">
      <c r="A25" s="140">
        <v>18</v>
      </c>
      <c r="B25" s="145" t="s">
        <v>143</v>
      </c>
      <c r="C25" s="103" t="s">
        <v>30</v>
      </c>
      <c r="D25" s="63" t="s">
        <v>30</v>
      </c>
      <c r="E25" s="105" t="s">
        <v>30</v>
      </c>
      <c r="F25" s="105" t="s">
        <v>30</v>
      </c>
      <c r="G25" s="105" t="s">
        <v>30</v>
      </c>
      <c r="H25" s="105" t="s">
        <v>30</v>
      </c>
      <c r="I25" s="63" t="s">
        <v>30</v>
      </c>
      <c r="J25" s="105" t="s">
        <v>30</v>
      </c>
      <c r="K25" s="105" t="s">
        <v>30</v>
      </c>
      <c r="L25" s="115" t="s">
        <v>30</v>
      </c>
      <c r="M25" s="62" t="s">
        <v>23</v>
      </c>
      <c r="N25" s="62" t="s">
        <v>30</v>
      </c>
      <c r="O25" s="62" t="s">
        <v>30</v>
      </c>
      <c r="P25" s="105" t="s">
        <v>30</v>
      </c>
      <c r="Q25" s="105" t="s">
        <v>30</v>
      </c>
      <c r="R25" s="108" t="s">
        <v>30</v>
      </c>
    </row>
    <row r="26" spans="1:18" ht="15" thickBot="1" x14ac:dyDescent="0.35">
      <c r="A26" s="141">
        <v>19</v>
      </c>
      <c r="B26" s="146" t="s">
        <v>144</v>
      </c>
      <c r="C26" s="104" t="s">
        <v>30</v>
      </c>
      <c r="D26" s="106" t="s">
        <v>30</v>
      </c>
      <c r="E26" s="106" t="s">
        <v>30</v>
      </c>
      <c r="F26" s="106" t="s">
        <v>30</v>
      </c>
      <c r="G26" s="106" t="s">
        <v>30</v>
      </c>
      <c r="H26" s="106" t="s">
        <v>30</v>
      </c>
      <c r="I26" s="106" t="s">
        <v>30</v>
      </c>
      <c r="J26" s="106" t="s">
        <v>30</v>
      </c>
      <c r="K26" s="106" t="s">
        <v>30</v>
      </c>
      <c r="L26" s="116" t="s">
        <v>30</v>
      </c>
      <c r="M26" s="64" t="s">
        <v>30</v>
      </c>
      <c r="N26" s="64" t="s">
        <v>30</v>
      </c>
      <c r="O26" s="64" t="s">
        <v>30</v>
      </c>
      <c r="P26" s="106" t="s">
        <v>30</v>
      </c>
      <c r="Q26" s="106" t="s">
        <v>30</v>
      </c>
      <c r="R26" s="109" t="s">
        <v>30</v>
      </c>
    </row>
  </sheetData>
  <mergeCells count="1">
    <mergeCell ref="A2:R2"/>
  </mergeCells>
  <phoneticPr fontId="19" type="noConversion"/>
  <dataValidations disablePrompts="1" count="2">
    <dataValidation type="list" allowBlank="1" showInputMessage="1" showErrorMessage="1" sqref="E8:E26 J8:K26 P8:R26">
      <formula1>Si_No</formula1>
    </dataValidation>
    <dataValidation type="list" allowBlank="1" showErrorMessage="1" sqref="L8:L26">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6"/>
  <sheetViews>
    <sheetView zoomScale="85" zoomScaleNormal="85" workbookViewId="0">
      <pane ySplit="2" topLeftCell="A3" activePane="bottomLeft" state="frozen"/>
      <selection sqref="A1:A4"/>
      <selection pane="bottomLeft" activeCell="G12" sqref="G12:L12"/>
    </sheetView>
  </sheetViews>
  <sheetFormatPr baseColWidth="10" defaultColWidth="11.44140625" defaultRowHeight="13.8" x14ac:dyDescent="0.25"/>
  <cols>
    <col min="1" max="1" width="16" style="28" customWidth="1"/>
    <col min="2" max="2" width="17.6640625" style="28" customWidth="1"/>
    <col min="3" max="3" width="13.6640625" style="28" customWidth="1"/>
    <col min="4" max="4" width="69" style="28" customWidth="1"/>
    <col min="5" max="5" width="22.88671875" style="28" customWidth="1"/>
    <col min="6" max="6" width="19.5546875" style="28" customWidth="1"/>
    <col min="7" max="10" width="17.6640625" style="28" customWidth="1"/>
    <col min="11" max="12" width="17.5546875" style="28" customWidth="1"/>
    <col min="13" max="13" width="22.88671875" style="28" customWidth="1"/>
    <col min="14" max="18" width="13.6640625" style="28" customWidth="1"/>
    <col min="19" max="20" width="17.6640625" style="28" customWidth="1"/>
    <col min="21" max="26" width="13.5546875" style="28" customWidth="1"/>
    <col min="27" max="28" width="17.6640625" style="28" customWidth="1"/>
    <col min="29" max="34" width="13.5546875" style="28" customWidth="1"/>
    <col min="35" max="36" width="17.6640625" style="28" customWidth="1"/>
    <col min="37" max="42" width="13.5546875" style="28" customWidth="1"/>
    <col min="43" max="44" width="17.6640625" style="28" customWidth="1"/>
    <col min="45" max="50" width="13.5546875" style="28" customWidth="1"/>
    <col min="51" max="16384" width="11.44140625" style="28"/>
  </cols>
  <sheetData>
    <row r="1" spans="1:12" ht="10.5" customHeight="1" thickBot="1" x14ac:dyDescent="0.3"/>
    <row r="2" spans="1:12" ht="54" customHeight="1" thickBot="1" x14ac:dyDescent="0.3">
      <c r="A2" s="650" t="s">
        <v>424</v>
      </c>
      <c r="B2" s="651"/>
      <c r="C2" s="651"/>
      <c r="D2" s="651"/>
      <c r="E2" s="651"/>
      <c r="F2" s="651"/>
      <c r="G2" s="651"/>
      <c r="H2" s="651"/>
      <c r="I2" s="651"/>
      <c r="J2" s="651"/>
      <c r="K2" s="651"/>
      <c r="L2" s="652"/>
    </row>
    <row r="3" spans="1:12" ht="10.5" customHeight="1" thickBot="1" x14ac:dyDescent="0.3"/>
    <row r="4" spans="1:12" ht="30" customHeight="1" thickBot="1" x14ac:dyDescent="0.3">
      <c r="A4" s="58" t="str">
        <f>+Matriz!E9</f>
        <v>EPLE-RC-001</v>
      </c>
      <c r="B4" s="532" t="str">
        <f>+Matriz!F9</f>
        <v>Reportes de avances manipulados e inconsistentes respecto a la ejecución real de presupuesto y de metas en los proyectos de inversión  de la Entidad, a favor de un tercero.</v>
      </c>
      <c r="C4" s="533"/>
      <c r="D4" s="533"/>
      <c r="E4" s="533"/>
      <c r="F4" s="533"/>
      <c r="G4" s="533"/>
      <c r="H4" s="533"/>
      <c r="I4" s="533"/>
      <c r="J4" s="533"/>
      <c r="K4" s="533"/>
      <c r="L4" s="534"/>
    </row>
    <row r="5" spans="1:12" ht="10.5" customHeight="1" thickBot="1" x14ac:dyDescent="0.3"/>
    <row r="6" spans="1:12" ht="16.5" customHeight="1" thickBot="1" x14ac:dyDescent="0.3">
      <c r="B6" s="535" t="s">
        <v>152</v>
      </c>
      <c r="C6" s="536"/>
      <c r="D6" s="537"/>
      <c r="E6" s="519" t="s">
        <v>118</v>
      </c>
      <c r="F6" s="520"/>
      <c r="G6" s="520"/>
      <c r="H6" s="520"/>
      <c r="I6" s="520"/>
      <c r="J6" s="520"/>
      <c r="K6" s="520"/>
      <c r="L6" s="521"/>
    </row>
    <row r="7" spans="1:12" ht="91.5" customHeight="1" thickBot="1" x14ac:dyDescent="0.3">
      <c r="B7" s="538"/>
      <c r="C7" s="539"/>
      <c r="D7" s="540"/>
      <c r="E7" s="653" t="str">
        <f>+Matriz!Q9</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v>
      </c>
      <c r="F7" s="654"/>
      <c r="G7" s="654"/>
      <c r="H7" s="654"/>
      <c r="I7" s="654"/>
      <c r="J7" s="654"/>
      <c r="K7" s="654"/>
      <c r="L7" s="655"/>
    </row>
    <row r="8" spans="1:12" x14ac:dyDescent="0.25">
      <c r="B8" s="491" t="s">
        <v>119</v>
      </c>
      <c r="C8" s="493" t="s">
        <v>120</v>
      </c>
      <c r="D8" s="494"/>
      <c r="E8" s="518" t="s">
        <v>114</v>
      </c>
      <c r="F8" s="550"/>
      <c r="G8" s="581" t="s">
        <v>71</v>
      </c>
      <c r="H8" s="582"/>
      <c r="I8" s="582"/>
      <c r="J8" s="582"/>
      <c r="K8" s="582"/>
      <c r="L8" s="583"/>
    </row>
    <row r="9" spans="1:12" ht="15" thickBot="1" x14ac:dyDescent="0.3">
      <c r="B9" s="492"/>
      <c r="C9" s="495"/>
      <c r="D9" s="496"/>
      <c r="E9" s="56" t="s">
        <v>115</v>
      </c>
      <c r="F9" s="57" t="s">
        <v>116</v>
      </c>
      <c r="G9" s="584"/>
      <c r="H9" s="585"/>
      <c r="I9" s="585"/>
      <c r="J9" s="585"/>
      <c r="K9" s="585"/>
      <c r="L9" s="586"/>
    </row>
    <row r="10" spans="1:12" ht="30" customHeight="1" x14ac:dyDescent="0.25">
      <c r="B10" s="513" t="s">
        <v>121</v>
      </c>
      <c r="C10" s="46" t="s">
        <v>92</v>
      </c>
      <c r="D10" s="50" t="s">
        <v>84</v>
      </c>
      <c r="E10" s="44" t="s">
        <v>99</v>
      </c>
      <c r="F10" s="45">
        <f>IF(E10="Asignado",15,IF(E10="No asignado",0,""))</f>
        <v>15</v>
      </c>
      <c r="G10" s="662" t="s">
        <v>454</v>
      </c>
      <c r="H10" s="663"/>
      <c r="I10" s="663"/>
      <c r="J10" s="663"/>
      <c r="K10" s="663"/>
      <c r="L10" s="664"/>
    </row>
    <row r="11" spans="1:12" ht="30" customHeight="1" x14ac:dyDescent="0.25">
      <c r="B11" s="514"/>
      <c r="C11" s="37" t="s">
        <v>93</v>
      </c>
      <c r="D11" s="51" t="s">
        <v>85</v>
      </c>
      <c r="E11" s="39" t="s">
        <v>101</v>
      </c>
      <c r="F11" s="40">
        <f>IF(E11="Adecuado",15,IF(E11="Inadecuado",0,""))</f>
        <v>15</v>
      </c>
      <c r="G11" s="665"/>
      <c r="H11" s="666"/>
      <c r="I11" s="666"/>
      <c r="J11" s="666"/>
      <c r="K11" s="666"/>
      <c r="L11" s="667"/>
    </row>
    <row r="12" spans="1:12" ht="30" customHeight="1" x14ac:dyDescent="0.25">
      <c r="B12" s="59" t="s">
        <v>122</v>
      </c>
      <c r="C12" s="37" t="s">
        <v>94</v>
      </c>
      <c r="D12" s="51" t="s">
        <v>86</v>
      </c>
      <c r="E12" s="39" t="s">
        <v>103</v>
      </c>
      <c r="F12" s="40">
        <f>IF(E12="Oportuna",15,IF(E12="Inoportuna",0,""))</f>
        <v>15</v>
      </c>
      <c r="G12" s="656" t="s">
        <v>452</v>
      </c>
      <c r="H12" s="657"/>
      <c r="I12" s="657"/>
      <c r="J12" s="657"/>
      <c r="K12" s="657"/>
      <c r="L12" s="658"/>
    </row>
    <row r="13" spans="1:12" ht="45" customHeight="1" x14ac:dyDescent="0.25">
      <c r="B13" s="59" t="s">
        <v>123</v>
      </c>
      <c r="C13" s="37" t="s">
        <v>95</v>
      </c>
      <c r="D13" s="51" t="s">
        <v>87</v>
      </c>
      <c r="E13" s="41" t="s">
        <v>105</v>
      </c>
      <c r="F13" s="40">
        <f>IF(E13="Prevenir o detectar",15,IF(E13="No es control",0,""))</f>
        <v>15</v>
      </c>
      <c r="G13" s="656" t="s">
        <v>243</v>
      </c>
      <c r="H13" s="657"/>
      <c r="I13" s="657"/>
      <c r="J13" s="657"/>
      <c r="K13" s="657"/>
      <c r="L13" s="658"/>
    </row>
    <row r="14" spans="1:12" ht="30" customHeight="1" x14ac:dyDescent="0.25">
      <c r="B14" s="60" t="s">
        <v>125</v>
      </c>
      <c r="C14" s="37" t="s">
        <v>96</v>
      </c>
      <c r="D14" s="51" t="s">
        <v>88</v>
      </c>
      <c r="E14" s="39" t="s">
        <v>107</v>
      </c>
      <c r="F14" s="40">
        <f>IF(E14="Confiable",15,IF(E14="No confiable",0,""))</f>
        <v>15</v>
      </c>
      <c r="G14" s="569" t="s">
        <v>244</v>
      </c>
      <c r="H14" s="570"/>
      <c r="I14" s="570"/>
      <c r="J14" s="570"/>
      <c r="K14" s="570"/>
      <c r="L14" s="571"/>
    </row>
    <row r="15" spans="1:12" ht="45" customHeight="1" x14ac:dyDescent="0.25">
      <c r="B15" s="60" t="s">
        <v>126</v>
      </c>
      <c r="C15" s="37" t="s">
        <v>97</v>
      </c>
      <c r="D15" s="51" t="s">
        <v>89</v>
      </c>
      <c r="E15" s="41" t="s">
        <v>109</v>
      </c>
      <c r="F15" s="40">
        <f>IF(E15="Se investigan y resuelven oportunamente",15,IF(E15="No se investigan y resuelven oportunamente",0,""))</f>
        <v>15</v>
      </c>
      <c r="G15" s="569" t="s">
        <v>245</v>
      </c>
      <c r="H15" s="570"/>
      <c r="I15" s="570"/>
      <c r="J15" s="570"/>
      <c r="K15" s="570"/>
      <c r="L15" s="571"/>
    </row>
    <row r="16" spans="1:12" ht="35.25" customHeight="1" thickBot="1" x14ac:dyDescent="0.3">
      <c r="B16" s="61" t="s">
        <v>124</v>
      </c>
      <c r="C16" s="47" t="s">
        <v>98</v>
      </c>
      <c r="D16" s="52" t="s">
        <v>90</v>
      </c>
      <c r="E16" s="42" t="s">
        <v>111</v>
      </c>
      <c r="F16" s="43">
        <f>IF(E16="Completa",10,IF(E16="Incompleta",5,IF(E16="No existe",0,"")))</f>
        <v>10</v>
      </c>
      <c r="G16" s="659" t="s">
        <v>453</v>
      </c>
      <c r="H16" s="660"/>
      <c r="I16" s="660"/>
      <c r="J16" s="660"/>
      <c r="K16" s="660"/>
      <c r="L16" s="661"/>
    </row>
    <row r="17" spans="1:12" ht="7.5" customHeight="1" thickBot="1" x14ac:dyDescent="0.3">
      <c r="D17" s="38"/>
      <c r="G17" s="78"/>
      <c r="H17" s="78"/>
      <c r="I17" s="78"/>
      <c r="J17" s="78"/>
      <c r="K17" s="78"/>
      <c r="L17" s="78"/>
    </row>
    <row r="18" spans="1:12" x14ac:dyDescent="0.25">
      <c r="D18" s="48" t="s">
        <v>91</v>
      </c>
      <c r="E18" s="482">
        <f>IF(SUM(F10:F16)=0,"-",SUM(F10:F16))</f>
        <v>100</v>
      </c>
      <c r="F18" s="483"/>
      <c r="G18" s="79"/>
      <c r="H18" s="79"/>
      <c r="I18" s="79"/>
      <c r="J18" s="79"/>
      <c r="K18" s="79"/>
      <c r="L18" s="79"/>
    </row>
    <row r="19" spans="1:12" ht="14.4" thickBot="1" x14ac:dyDescent="0.3">
      <c r="D19" s="49" t="s">
        <v>117</v>
      </c>
      <c r="E19" s="486" t="str">
        <f>IF(E18&lt;=74,"Débil",IF(E18&lt;=89,"Moderado",IF(E18&lt;=100,"Fuerte","")))</f>
        <v>Fuerte</v>
      </c>
      <c r="F19" s="487"/>
      <c r="G19" s="79"/>
      <c r="H19" s="79"/>
      <c r="I19" s="79"/>
      <c r="J19" s="79"/>
      <c r="K19" s="79"/>
      <c r="L19" s="79"/>
    </row>
    <row r="20" spans="1:12" ht="14.4" thickBot="1" x14ac:dyDescent="0.3"/>
    <row r="21" spans="1:12" ht="30" customHeight="1" thickBot="1" x14ac:dyDescent="0.3">
      <c r="A21" s="112" t="str">
        <f>+Matriz!E10</f>
        <v>EGCM-RC-001</v>
      </c>
      <c r="B21" s="532" t="str">
        <f>+Matriz!F10</f>
        <v>Difusión intencional de información atendiendo a intereses particulares internos y/o externos.</v>
      </c>
      <c r="C21" s="533"/>
      <c r="D21" s="533"/>
      <c r="E21" s="533"/>
      <c r="F21" s="533"/>
      <c r="G21" s="533"/>
      <c r="H21" s="533"/>
      <c r="I21" s="533"/>
      <c r="J21" s="533"/>
      <c r="K21" s="533"/>
      <c r="L21" s="534"/>
    </row>
    <row r="22" spans="1:12" ht="14.4" thickBot="1" x14ac:dyDescent="0.3"/>
    <row r="23" spans="1:12" ht="15.75" customHeight="1" x14ac:dyDescent="0.25">
      <c r="B23" s="535" t="s">
        <v>152</v>
      </c>
      <c r="C23" s="536"/>
      <c r="D23" s="537"/>
      <c r="E23" s="674" t="s">
        <v>118</v>
      </c>
      <c r="F23" s="675"/>
      <c r="G23" s="675"/>
      <c r="H23" s="675"/>
      <c r="I23" s="675"/>
      <c r="J23" s="675"/>
      <c r="K23" s="675"/>
      <c r="L23" s="676"/>
    </row>
    <row r="24" spans="1:12" ht="27" customHeight="1" thickBot="1" x14ac:dyDescent="0.3">
      <c r="B24" s="538"/>
      <c r="C24" s="539"/>
      <c r="D24" s="540"/>
      <c r="E24" s="677" t="str">
        <f>+Matriz!Q10</f>
        <v xml:space="preserve">Aplicar una ruta de revisión del contenido a publica o difundir por parte de la Coordinación de Prensa y Comunicaciones. </v>
      </c>
      <c r="F24" s="678"/>
      <c r="G24" s="678"/>
      <c r="H24" s="678"/>
      <c r="I24" s="678"/>
      <c r="J24" s="678"/>
      <c r="K24" s="678"/>
      <c r="L24" s="679"/>
    </row>
    <row r="25" spans="1:12" x14ac:dyDescent="0.25">
      <c r="B25" s="680" t="s">
        <v>119</v>
      </c>
      <c r="C25" s="682" t="s">
        <v>120</v>
      </c>
      <c r="D25" s="537"/>
      <c r="E25" s="684" t="s">
        <v>114</v>
      </c>
      <c r="F25" s="685"/>
      <c r="G25" s="686" t="s">
        <v>71</v>
      </c>
      <c r="H25" s="687"/>
      <c r="I25" s="687"/>
      <c r="J25" s="687"/>
      <c r="K25" s="687"/>
      <c r="L25" s="688"/>
    </row>
    <row r="26" spans="1:12" ht="15" customHeight="1" thickBot="1" x14ac:dyDescent="0.3">
      <c r="B26" s="681"/>
      <c r="C26" s="683"/>
      <c r="D26" s="540"/>
      <c r="E26" s="56" t="s">
        <v>115</v>
      </c>
      <c r="F26" s="57" t="s">
        <v>116</v>
      </c>
      <c r="G26" s="584"/>
      <c r="H26" s="585"/>
      <c r="I26" s="585"/>
      <c r="J26" s="585"/>
      <c r="K26" s="585"/>
      <c r="L26" s="586"/>
    </row>
    <row r="27" spans="1:12" ht="49.5" customHeight="1" x14ac:dyDescent="0.25">
      <c r="B27" s="689" t="s">
        <v>121</v>
      </c>
      <c r="C27" s="99" t="s">
        <v>92</v>
      </c>
      <c r="D27" s="101" t="s">
        <v>84</v>
      </c>
      <c r="E27" s="44" t="s">
        <v>99</v>
      </c>
      <c r="F27" s="45">
        <f>IF(E27="Asignado",15,IF(E27="No asignado",0,""))</f>
        <v>15</v>
      </c>
      <c r="G27" s="596" t="s">
        <v>333</v>
      </c>
      <c r="H27" s="597"/>
      <c r="I27" s="597"/>
      <c r="J27" s="597"/>
      <c r="K27" s="597"/>
      <c r="L27" s="598"/>
    </row>
    <row r="28" spans="1:12" ht="30.75" customHeight="1" x14ac:dyDescent="0.25">
      <c r="B28" s="690"/>
      <c r="C28" s="37" t="s">
        <v>93</v>
      </c>
      <c r="D28" s="51" t="s">
        <v>85</v>
      </c>
      <c r="E28" s="39" t="s">
        <v>101</v>
      </c>
      <c r="F28" s="40">
        <f>IF(E28="Adecuado",15,IF(E28="Inadecuado",0,""))</f>
        <v>15</v>
      </c>
      <c r="G28" s="590" t="s">
        <v>334</v>
      </c>
      <c r="H28" s="591"/>
      <c r="I28" s="591"/>
      <c r="J28" s="591"/>
      <c r="K28" s="591"/>
      <c r="L28" s="592"/>
    </row>
    <row r="29" spans="1:12" ht="31.5" customHeight="1" x14ac:dyDescent="0.25">
      <c r="B29" s="98" t="s">
        <v>122</v>
      </c>
      <c r="C29" s="37" t="s">
        <v>94</v>
      </c>
      <c r="D29" s="51" t="s">
        <v>86</v>
      </c>
      <c r="E29" s="39" t="s">
        <v>103</v>
      </c>
      <c r="F29" s="40">
        <f>IF(E29="Oportuna",15,IF(E29="Inoportuna",0,""))</f>
        <v>15</v>
      </c>
      <c r="G29" s="590" t="s">
        <v>335</v>
      </c>
      <c r="H29" s="591"/>
      <c r="I29" s="591"/>
      <c r="J29" s="591"/>
      <c r="K29" s="591"/>
      <c r="L29" s="592"/>
    </row>
    <row r="30" spans="1:12" ht="38.25" customHeight="1" x14ac:dyDescent="0.25">
      <c r="B30" s="98" t="s">
        <v>123</v>
      </c>
      <c r="C30" s="37" t="s">
        <v>95</v>
      </c>
      <c r="D30" s="51" t="s">
        <v>87</v>
      </c>
      <c r="E30" s="41" t="s">
        <v>105</v>
      </c>
      <c r="F30" s="40">
        <f>IF(E30="Prevenir o detectar",15,IF(E30="No es control",0,""))</f>
        <v>15</v>
      </c>
      <c r="G30" s="590" t="s">
        <v>336</v>
      </c>
      <c r="H30" s="591"/>
      <c r="I30" s="591"/>
      <c r="J30" s="591"/>
      <c r="K30" s="591"/>
      <c r="L30" s="592"/>
    </row>
    <row r="31" spans="1:12" ht="30" customHeight="1" x14ac:dyDescent="0.25">
      <c r="B31" s="102" t="s">
        <v>125</v>
      </c>
      <c r="C31" s="37" t="s">
        <v>96</v>
      </c>
      <c r="D31" s="51" t="s">
        <v>88</v>
      </c>
      <c r="E31" s="39" t="s">
        <v>107</v>
      </c>
      <c r="F31" s="40">
        <f>IF(E31="Confiable",15,IF(E31="No confiable",0,""))</f>
        <v>15</v>
      </c>
      <c r="G31" s="590" t="s">
        <v>337</v>
      </c>
      <c r="H31" s="591"/>
      <c r="I31" s="591"/>
      <c r="J31" s="591"/>
      <c r="K31" s="591"/>
      <c r="L31" s="592"/>
    </row>
    <row r="32" spans="1:12" ht="38.25" customHeight="1" x14ac:dyDescent="0.25">
      <c r="B32" s="102" t="s">
        <v>126</v>
      </c>
      <c r="C32" s="37" t="s">
        <v>97</v>
      </c>
      <c r="D32" s="51" t="s">
        <v>89</v>
      </c>
      <c r="E32" s="41" t="s">
        <v>109</v>
      </c>
      <c r="F32" s="40">
        <f>IF(E32="Se investigan y resuelven oportunamente",15,IF(E32="No se investigan y resuelven oportunamente",0,""))</f>
        <v>15</v>
      </c>
      <c r="G32" s="590" t="s">
        <v>548</v>
      </c>
      <c r="H32" s="591"/>
      <c r="I32" s="591"/>
      <c r="J32" s="591"/>
      <c r="K32" s="591"/>
      <c r="L32" s="592"/>
    </row>
    <row r="33" spans="1:28" ht="36.75" customHeight="1" thickBot="1" x14ac:dyDescent="0.3">
      <c r="B33" s="61" t="s">
        <v>124</v>
      </c>
      <c r="C33" s="100" t="s">
        <v>98</v>
      </c>
      <c r="D33" s="52" t="s">
        <v>90</v>
      </c>
      <c r="E33" s="42" t="s">
        <v>111</v>
      </c>
      <c r="F33" s="43">
        <f>IF(E33="Completa",10,IF(E33="Incompleta",5,IF(E33="No existe",0,"")))</f>
        <v>10</v>
      </c>
      <c r="G33" s="563" t="s">
        <v>338</v>
      </c>
      <c r="H33" s="564"/>
      <c r="I33" s="564"/>
      <c r="J33" s="564"/>
      <c r="K33" s="564"/>
      <c r="L33" s="565"/>
    </row>
    <row r="34" spans="1:28" ht="14.4" thickBot="1" x14ac:dyDescent="0.3">
      <c r="D34" s="38"/>
    </row>
    <row r="35" spans="1:28" x14ac:dyDescent="0.25">
      <c r="D35" s="110" t="s">
        <v>91</v>
      </c>
      <c r="E35" s="691">
        <f>IF(SUM(F27:F33)=0,"-",SUM(F27:F33))</f>
        <v>100</v>
      </c>
      <c r="F35" s="692"/>
      <c r="G35" s="107"/>
      <c r="H35" s="107"/>
      <c r="I35" s="107"/>
      <c r="J35" s="107"/>
      <c r="K35" s="107"/>
      <c r="L35" s="107"/>
    </row>
    <row r="36" spans="1:28" ht="14.4" thickBot="1" x14ac:dyDescent="0.3">
      <c r="D36" s="111" t="s">
        <v>117</v>
      </c>
      <c r="E36" s="693" t="str">
        <f>IF(E35&lt;=74,"Débil",IF(E35&lt;=89,"Moderado",IF(E35&lt;=100,"Fuerte","")))</f>
        <v>Fuerte</v>
      </c>
      <c r="F36" s="694"/>
      <c r="G36" s="107"/>
      <c r="H36" s="107"/>
      <c r="I36" s="107"/>
      <c r="J36" s="107"/>
      <c r="K36" s="107"/>
      <c r="L36" s="107"/>
    </row>
    <row r="37" spans="1:28" ht="14.4" thickBot="1" x14ac:dyDescent="0.3"/>
    <row r="38" spans="1:28" ht="30" customHeight="1" thickBot="1" x14ac:dyDescent="0.3">
      <c r="A38" s="58" t="str">
        <f>+Matriz!E11</f>
        <v>MPTV-RC-001</v>
      </c>
      <c r="B38" s="532" t="str">
        <f>+Matriz!F11</f>
        <v>Administración inadecuada  de los recursos asignados para la producción de contenidos con el fin obtener beneficio propio o para favorecer un tercero</v>
      </c>
      <c r="C38" s="533"/>
      <c r="D38" s="533"/>
      <c r="E38" s="533"/>
      <c r="F38" s="533"/>
      <c r="G38" s="533"/>
      <c r="H38" s="533"/>
      <c r="I38" s="533"/>
      <c r="J38" s="533"/>
      <c r="K38" s="533"/>
      <c r="L38" s="534"/>
    </row>
    <row r="39" spans="1:28" ht="14.4" thickBot="1" x14ac:dyDescent="0.3"/>
    <row r="40" spans="1:28" ht="15.75" customHeight="1" x14ac:dyDescent="0.25">
      <c r="B40" s="535" t="s">
        <v>152</v>
      </c>
      <c r="C40" s="536"/>
      <c r="D40" s="536"/>
      <c r="E40" s="507" t="s">
        <v>118</v>
      </c>
      <c r="F40" s="508"/>
      <c r="G40" s="508"/>
      <c r="H40" s="508"/>
      <c r="I40" s="508"/>
      <c r="J40" s="508"/>
      <c r="K40" s="508"/>
      <c r="L40" s="509"/>
      <c r="M40" s="167"/>
      <c r="N40" s="167"/>
      <c r="O40" s="167"/>
      <c r="P40" s="167"/>
      <c r="Q40" s="167"/>
      <c r="R40" s="167"/>
      <c r="S40" s="167"/>
      <c r="T40" s="167"/>
      <c r="U40" s="167"/>
      <c r="V40" s="167"/>
      <c r="W40" s="167"/>
      <c r="X40" s="167"/>
      <c r="Y40" s="167"/>
      <c r="Z40" s="167"/>
      <c r="AA40" s="167"/>
      <c r="AB40" s="167"/>
    </row>
    <row r="41" spans="1:28" ht="48.75" customHeight="1" thickBot="1" x14ac:dyDescent="0.3">
      <c r="B41" s="538"/>
      <c r="C41" s="539"/>
      <c r="D41" s="539"/>
      <c r="E41" s="578" t="str">
        <f>+Matriz!Q11</f>
        <v>1. AGJC-CN-MN-001 Manual de contratacion que se encuentre vigente.
3. MPTV-PD-006 Presentación de iniciativas - banco de proyectos audiovisuales y digitales</v>
      </c>
      <c r="F41" s="579"/>
      <c r="G41" s="579"/>
      <c r="H41" s="579"/>
      <c r="I41" s="579"/>
      <c r="J41" s="579"/>
      <c r="K41" s="579"/>
      <c r="L41" s="580"/>
      <c r="M41" s="168"/>
      <c r="N41" s="168"/>
      <c r="O41" s="168"/>
      <c r="P41" s="168"/>
      <c r="Q41" s="168"/>
      <c r="R41" s="168"/>
      <c r="S41" s="168"/>
      <c r="T41" s="168"/>
      <c r="U41" s="168"/>
      <c r="V41" s="168"/>
      <c r="W41" s="168"/>
      <c r="X41" s="168"/>
      <c r="Y41" s="168"/>
      <c r="Z41" s="168"/>
      <c r="AA41" s="168"/>
      <c r="AB41" s="168"/>
    </row>
    <row r="42" spans="1:28" x14ac:dyDescent="0.25">
      <c r="B42" s="491" t="s">
        <v>119</v>
      </c>
      <c r="C42" s="493" t="s">
        <v>120</v>
      </c>
      <c r="D42" s="494"/>
      <c r="E42" s="518" t="s">
        <v>114</v>
      </c>
      <c r="F42" s="550"/>
      <c r="G42" s="581" t="s">
        <v>71</v>
      </c>
      <c r="H42" s="582"/>
      <c r="I42" s="582"/>
      <c r="J42" s="582"/>
      <c r="K42" s="582"/>
      <c r="L42" s="583"/>
      <c r="M42" s="165"/>
      <c r="N42" s="165"/>
      <c r="O42" s="166"/>
      <c r="P42" s="166"/>
      <c r="Q42" s="166"/>
      <c r="R42" s="166"/>
      <c r="S42" s="166"/>
      <c r="T42" s="166"/>
      <c r="U42" s="165"/>
      <c r="V42" s="165"/>
      <c r="W42" s="166"/>
      <c r="X42" s="166"/>
      <c r="Y42" s="166"/>
      <c r="Z42" s="166"/>
      <c r="AA42" s="166"/>
      <c r="AB42" s="166"/>
    </row>
    <row r="43" spans="1:28" ht="15" customHeight="1" thickBot="1" x14ac:dyDescent="0.3">
      <c r="B43" s="492"/>
      <c r="C43" s="495"/>
      <c r="D43" s="496"/>
      <c r="E43" s="155" t="s">
        <v>115</v>
      </c>
      <c r="F43" s="156" t="s">
        <v>116</v>
      </c>
      <c r="G43" s="584"/>
      <c r="H43" s="585"/>
      <c r="I43" s="585"/>
      <c r="J43" s="585"/>
      <c r="K43" s="585"/>
      <c r="L43" s="586"/>
      <c r="M43" s="147"/>
      <c r="N43" s="147"/>
      <c r="O43" s="166"/>
      <c r="P43" s="166"/>
      <c r="Q43" s="166"/>
      <c r="R43" s="166"/>
      <c r="S43" s="166"/>
      <c r="T43" s="166"/>
      <c r="U43" s="147"/>
      <c r="V43" s="147"/>
      <c r="W43" s="166"/>
      <c r="X43" s="166"/>
      <c r="Y43" s="166"/>
      <c r="Z43" s="166"/>
      <c r="AA43" s="166"/>
      <c r="AB43" s="166"/>
    </row>
    <row r="44" spans="1:28" ht="36.75" customHeight="1" x14ac:dyDescent="0.25">
      <c r="B44" s="513" t="s">
        <v>121</v>
      </c>
      <c r="C44" s="93" t="s">
        <v>92</v>
      </c>
      <c r="D44" s="97" t="s">
        <v>84</v>
      </c>
      <c r="E44" s="153" t="s">
        <v>99</v>
      </c>
      <c r="F44" s="154">
        <f>IF(E44="Asignado",15,IF(E44="No asignado",0,""))</f>
        <v>15</v>
      </c>
      <c r="G44" s="596" t="s">
        <v>417</v>
      </c>
      <c r="H44" s="597"/>
      <c r="I44" s="597"/>
      <c r="J44" s="597"/>
      <c r="K44" s="597"/>
      <c r="L44" s="598"/>
      <c r="M44" s="159"/>
      <c r="N44" s="160"/>
      <c r="O44" s="164"/>
      <c r="P44" s="164"/>
      <c r="Q44" s="164"/>
      <c r="R44" s="164"/>
      <c r="S44" s="164"/>
      <c r="T44" s="164"/>
      <c r="U44" s="159"/>
      <c r="V44" s="160"/>
      <c r="W44" s="162"/>
      <c r="X44" s="163"/>
      <c r="Y44" s="163"/>
      <c r="Z44" s="163"/>
      <c r="AA44" s="163"/>
      <c r="AB44" s="163"/>
    </row>
    <row r="45" spans="1:28" ht="41.25" customHeight="1" x14ac:dyDescent="0.25">
      <c r="B45" s="514"/>
      <c r="C45" s="37" t="s">
        <v>93</v>
      </c>
      <c r="D45" s="51" t="s">
        <v>85</v>
      </c>
      <c r="E45" s="148" t="s">
        <v>101</v>
      </c>
      <c r="F45" s="149">
        <f>IF(E45="Adecuado",15,IF(E45="Inadecuado",0,""))</f>
        <v>15</v>
      </c>
      <c r="G45" s="590" t="s">
        <v>418</v>
      </c>
      <c r="H45" s="591"/>
      <c r="I45" s="591"/>
      <c r="J45" s="591"/>
      <c r="K45" s="591"/>
      <c r="L45" s="592"/>
      <c r="M45" s="159"/>
      <c r="N45" s="160"/>
      <c r="O45" s="164"/>
      <c r="P45" s="164"/>
      <c r="Q45" s="164"/>
      <c r="R45" s="164"/>
      <c r="S45" s="164"/>
      <c r="T45" s="164"/>
      <c r="U45" s="159"/>
      <c r="V45" s="160"/>
      <c r="W45" s="162"/>
      <c r="X45" s="163"/>
      <c r="Y45" s="163"/>
      <c r="Z45" s="163"/>
      <c r="AA45" s="163"/>
      <c r="AB45" s="163"/>
    </row>
    <row r="46" spans="1:28" ht="41.25" customHeight="1" x14ac:dyDescent="0.25">
      <c r="B46" s="95" t="s">
        <v>122</v>
      </c>
      <c r="C46" s="37" t="s">
        <v>94</v>
      </c>
      <c r="D46" s="51" t="s">
        <v>86</v>
      </c>
      <c r="E46" s="148" t="s">
        <v>103</v>
      </c>
      <c r="F46" s="149">
        <f>IF(E46="Oportuna",15,IF(E46="Inoportuna",0,""))</f>
        <v>15</v>
      </c>
      <c r="G46" s="590" t="s">
        <v>419</v>
      </c>
      <c r="H46" s="591"/>
      <c r="I46" s="591"/>
      <c r="J46" s="591"/>
      <c r="K46" s="591"/>
      <c r="L46" s="592"/>
      <c r="M46" s="159"/>
      <c r="N46" s="160"/>
      <c r="O46" s="164"/>
      <c r="P46" s="164"/>
      <c r="Q46" s="164"/>
      <c r="R46" s="164"/>
      <c r="S46" s="164"/>
      <c r="T46" s="164"/>
      <c r="U46" s="159"/>
      <c r="V46" s="160"/>
      <c r="W46" s="162"/>
      <c r="X46" s="162"/>
      <c r="Y46" s="162"/>
      <c r="Z46" s="162"/>
      <c r="AA46" s="162"/>
      <c r="AB46" s="162"/>
    </row>
    <row r="47" spans="1:28" ht="41.25" customHeight="1" x14ac:dyDescent="0.25">
      <c r="B47" s="95" t="s">
        <v>123</v>
      </c>
      <c r="C47" s="37" t="s">
        <v>95</v>
      </c>
      <c r="D47" s="51" t="s">
        <v>87</v>
      </c>
      <c r="E47" s="150" t="s">
        <v>105</v>
      </c>
      <c r="F47" s="149">
        <f>IF(E47="Prevenir o detectar",15,IF(E47="No es control",0,""))</f>
        <v>15</v>
      </c>
      <c r="G47" s="590" t="s">
        <v>318</v>
      </c>
      <c r="H47" s="591"/>
      <c r="I47" s="591"/>
      <c r="J47" s="591"/>
      <c r="K47" s="591"/>
      <c r="L47" s="592"/>
      <c r="M47" s="161"/>
      <c r="N47" s="160"/>
      <c r="O47" s="164"/>
      <c r="P47" s="164"/>
      <c r="Q47" s="164"/>
      <c r="R47" s="164"/>
      <c r="S47" s="164"/>
      <c r="T47" s="164"/>
      <c r="U47" s="161"/>
      <c r="V47" s="160"/>
      <c r="W47" s="162"/>
      <c r="X47" s="162"/>
      <c r="Y47" s="162"/>
      <c r="Z47" s="162"/>
      <c r="AA47" s="162"/>
      <c r="AB47" s="162"/>
    </row>
    <row r="48" spans="1:28" ht="53.25" customHeight="1" x14ac:dyDescent="0.25">
      <c r="B48" s="96" t="s">
        <v>125</v>
      </c>
      <c r="C48" s="37" t="s">
        <v>96</v>
      </c>
      <c r="D48" s="51" t="s">
        <v>88</v>
      </c>
      <c r="E48" s="148" t="s">
        <v>107</v>
      </c>
      <c r="F48" s="149">
        <f>IF(E48="Confiable",15,IF(E48="No confiable",0,""))</f>
        <v>15</v>
      </c>
      <c r="G48" s="590" t="s">
        <v>420</v>
      </c>
      <c r="H48" s="591"/>
      <c r="I48" s="591"/>
      <c r="J48" s="591"/>
      <c r="K48" s="591"/>
      <c r="L48" s="592"/>
      <c r="M48" s="159"/>
      <c r="N48" s="160"/>
      <c r="O48" s="164"/>
      <c r="P48" s="164"/>
      <c r="Q48" s="164"/>
      <c r="R48" s="164"/>
      <c r="S48" s="164"/>
      <c r="T48" s="164"/>
      <c r="U48" s="159"/>
      <c r="V48" s="160"/>
      <c r="W48" s="164"/>
      <c r="X48" s="164"/>
      <c r="Y48" s="164"/>
      <c r="Z48" s="164"/>
      <c r="AA48" s="164"/>
      <c r="AB48" s="164"/>
    </row>
    <row r="49" spans="1:28" ht="72.75" customHeight="1" x14ac:dyDescent="0.25">
      <c r="B49" s="96" t="s">
        <v>126</v>
      </c>
      <c r="C49" s="37" t="s">
        <v>97</v>
      </c>
      <c r="D49" s="51" t="s">
        <v>89</v>
      </c>
      <c r="E49" s="150" t="s">
        <v>109</v>
      </c>
      <c r="F49" s="149">
        <f>IF(E49="Se investigan y resuelven oportunamente",15,IF(E49="No se investigan y resuelven oportunamente",0,""))</f>
        <v>15</v>
      </c>
      <c r="G49" s="590" t="s">
        <v>556</v>
      </c>
      <c r="H49" s="591"/>
      <c r="I49" s="591"/>
      <c r="J49" s="591"/>
      <c r="K49" s="591"/>
      <c r="L49" s="592"/>
      <c r="M49" s="161"/>
      <c r="N49" s="160"/>
      <c r="O49" s="164"/>
      <c r="P49" s="164"/>
      <c r="Q49" s="164"/>
      <c r="R49" s="164"/>
      <c r="S49" s="164"/>
      <c r="T49" s="164"/>
      <c r="U49" s="161"/>
      <c r="V49" s="160"/>
      <c r="W49" s="164"/>
      <c r="X49" s="164"/>
      <c r="Y49" s="164"/>
      <c r="Z49" s="164"/>
      <c r="AA49" s="164"/>
      <c r="AB49" s="164"/>
    </row>
    <row r="50" spans="1:28" ht="54.75" customHeight="1" thickBot="1" x14ac:dyDescent="0.3">
      <c r="B50" s="61" t="s">
        <v>124</v>
      </c>
      <c r="C50" s="94" t="s">
        <v>98</v>
      </c>
      <c r="D50" s="52" t="s">
        <v>90</v>
      </c>
      <c r="E50" s="151" t="s">
        <v>111</v>
      </c>
      <c r="F50" s="152">
        <f>IF(E50="Completa",10,IF(E50="Incompleta",5,IF(E50="No existe",0,"")))</f>
        <v>10</v>
      </c>
      <c r="G50" s="563" t="s">
        <v>319</v>
      </c>
      <c r="H50" s="564"/>
      <c r="I50" s="564"/>
      <c r="J50" s="564"/>
      <c r="K50" s="564"/>
      <c r="L50" s="565"/>
      <c r="M50" s="159"/>
      <c r="N50" s="160"/>
      <c r="O50" s="164"/>
      <c r="P50" s="164"/>
      <c r="Q50" s="164"/>
      <c r="R50" s="164"/>
      <c r="S50" s="164"/>
      <c r="T50" s="164"/>
      <c r="U50" s="159"/>
      <c r="V50" s="160"/>
      <c r="W50" s="164"/>
      <c r="X50" s="164"/>
      <c r="Y50" s="164"/>
      <c r="Z50" s="164"/>
      <c r="AA50" s="164"/>
      <c r="AB50" s="164"/>
    </row>
    <row r="51" spans="1:28" ht="14.4" thickBot="1" x14ac:dyDescent="0.3">
      <c r="D51" s="38"/>
      <c r="G51" s="78"/>
      <c r="H51" s="78"/>
      <c r="I51" s="78"/>
      <c r="J51" s="78"/>
      <c r="K51" s="78"/>
      <c r="L51" s="78"/>
      <c r="M51" s="157"/>
      <c r="N51" s="157"/>
      <c r="O51" s="157"/>
      <c r="P51" s="157"/>
      <c r="Q51" s="157"/>
      <c r="R51" s="157"/>
      <c r="S51" s="157"/>
      <c r="T51" s="157"/>
      <c r="U51" s="157"/>
      <c r="V51" s="157"/>
      <c r="W51" s="157"/>
      <c r="X51" s="157"/>
      <c r="Y51" s="157"/>
      <c r="Z51" s="157"/>
      <c r="AA51" s="157"/>
      <c r="AB51" s="157"/>
    </row>
    <row r="52" spans="1:28" x14ac:dyDescent="0.25">
      <c r="D52" s="48" t="s">
        <v>91</v>
      </c>
      <c r="E52" s="482">
        <f>IF(SUM(F44:F50)=0,"-",SUM(F44:F50))</f>
        <v>100</v>
      </c>
      <c r="F52" s="483"/>
      <c r="G52" s="79"/>
      <c r="H52" s="79"/>
      <c r="I52" s="79"/>
      <c r="J52" s="79"/>
      <c r="K52" s="79"/>
      <c r="L52" s="79"/>
      <c r="M52" s="158"/>
      <c r="N52" s="158"/>
      <c r="O52" s="157"/>
      <c r="P52" s="157"/>
      <c r="Q52" s="157"/>
      <c r="R52" s="157"/>
      <c r="S52" s="157"/>
      <c r="T52" s="157"/>
      <c r="U52" s="158"/>
      <c r="V52" s="158"/>
      <c r="W52" s="157"/>
      <c r="X52" s="157"/>
      <c r="Y52" s="157"/>
      <c r="Z52" s="157"/>
      <c r="AA52" s="157"/>
      <c r="AB52" s="157"/>
    </row>
    <row r="53" spans="1:28" ht="14.4" thickBot="1" x14ac:dyDescent="0.3">
      <c r="D53" s="49" t="s">
        <v>117</v>
      </c>
      <c r="E53" s="486" t="str">
        <f>IF(E52&lt;=74,"Débil",IF(E52&lt;=89,"Moderado",IF(E52&lt;=100,"Fuerte","")))</f>
        <v>Fuerte</v>
      </c>
      <c r="F53" s="487"/>
      <c r="G53" s="79"/>
      <c r="H53" s="79"/>
      <c r="I53" s="79"/>
      <c r="J53" s="79"/>
      <c r="K53" s="79"/>
      <c r="L53" s="79"/>
      <c r="M53" s="158"/>
      <c r="N53" s="158"/>
      <c r="O53" s="157"/>
      <c r="P53" s="157"/>
      <c r="Q53" s="157"/>
      <c r="R53" s="157"/>
      <c r="S53" s="157"/>
      <c r="T53" s="157"/>
      <c r="U53" s="158"/>
      <c r="V53" s="158"/>
      <c r="W53" s="157"/>
      <c r="X53" s="157"/>
      <c r="Y53" s="157"/>
      <c r="Z53" s="157"/>
      <c r="AA53" s="157"/>
      <c r="AB53" s="157"/>
    </row>
    <row r="54" spans="1:28" ht="14.4" thickBot="1" x14ac:dyDescent="0.3"/>
    <row r="55" spans="1:28" ht="30" customHeight="1" thickBot="1" x14ac:dyDescent="0.3">
      <c r="A55" s="58" t="str">
        <f>+Matriz!E12</f>
        <v>MDCC-RC-001</v>
      </c>
      <c r="B55" s="532" t="str">
        <f>+Matriz!F12</f>
        <v>Favorecer a un tercero (persona, cliente o entidad) a través de la programación para la emisión de contenidos que no están asociados a la misionalidad de Capital o a un convenio o contrato suscrito por el canal</v>
      </c>
      <c r="C55" s="533"/>
      <c r="D55" s="533"/>
      <c r="E55" s="533"/>
      <c r="F55" s="533"/>
      <c r="G55" s="533"/>
      <c r="H55" s="533"/>
      <c r="I55" s="533"/>
      <c r="J55" s="533"/>
      <c r="K55" s="533"/>
      <c r="L55" s="534"/>
    </row>
    <row r="56" spans="1:28" ht="14.4" thickBot="1" x14ac:dyDescent="0.3"/>
    <row r="57" spans="1:28" ht="15.75" customHeight="1" thickBot="1" x14ac:dyDescent="0.3">
      <c r="B57" s="535" t="s">
        <v>152</v>
      </c>
      <c r="C57" s="536"/>
      <c r="D57" s="536"/>
      <c r="E57" s="668" t="s">
        <v>118</v>
      </c>
      <c r="F57" s="669"/>
      <c r="G57" s="669"/>
      <c r="H57" s="669"/>
      <c r="I57" s="669"/>
      <c r="J57" s="669"/>
      <c r="K57" s="669"/>
      <c r="L57" s="670"/>
      <c r="M57" s="668" t="s">
        <v>250</v>
      </c>
      <c r="N57" s="669"/>
      <c r="O57" s="669"/>
      <c r="P57" s="669"/>
      <c r="Q57" s="669"/>
      <c r="R57" s="669"/>
      <c r="S57" s="669"/>
      <c r="T57" s="670"/>
    </row>
    <row r="58" spans="1:28" ht="45.75" customHeight="1" thickBot="1" x14ac:dyDescent="0.3">
      <c r="B58" s="538"/>
      <c r="C58" s="539"/>
      <c r="D58" s="539"/>
      <c r="E58" s="671" t="str">
        <f>+Matriz!Q12</f>
        <v>MDCC-PD-002 Gestión de programación para el servicio de televisión.</v>
      </c>
      <c r="F58" s="672"/>
      <c r="G58" s="672"/>
      <c r="H58" s="672"/>
      <c r="I58" s="672"/>
      <c r="J58" s="672"/>
      <c r="K58" s="672"/>
      <c r="L58" s="673"/>
      <c r="M58" s="168"/>
      <c r="N58" s="168"/>
      <c r="O58" s="168"/>
      <c r="P58" s="168"/>
      <c r="Q58" s="168"/>
      <c r="R58" s="168"/>
      <c r="S58" s="168"/>
      <c r="T58" s="168"/>
    </row>
    <row r="59" spans="1:28" x14ac:dyDescent="0.25">
      <c r="B59" s="491" t="s">
        <v>119</v>
      </c>
      <c r="C59" s="493" t="s">
        <v>120</v>
      </c>
      <c r="D59" s="494"/>
      <c r="E59" s="518" t="s">
        <v>114</v>
      </c>
      <c r="F59" s="550"/>
      <c r="G59" s="581" t="s">
        <v>71</v>
      </c>
      <c r="H59" s="582"/>
      <c r="I59" s="582"/>
      <c r="J59" s="582"/>
      <c r="K59" s="582"/>
      <c r="L59" s="583"/>
      <c r="M59" s="165"/>
      <c r="N59" s="165"/>
      <c r="O59" s="166"/>
      <c r="P59" s="166"/>
      <c r="Q59" s="166"/>
      <c r="R59" s="166"/>
      <c r="S59" s="166"/>
      <c r="T59" s="166"/>
    </row>
    <row r="60" spans="1:28" ht="15" customHeight="1" thickBot="1" x14ac:dyDescent="0.3">
      <c r="B60" s="492"/>
      <c r="C60" s="495"/>
      <c r="D60" s="496"/>
      <c r="E60" s="155" t="s">
        <v>115</v>
      </c>
      <c r="F60" s="156" t="s">
        <v>116</v>
      </c>
      <c r="G60" s="584"/>
      <c r="H60" s="585"/>
      <c r="I60" s="585"/>
      <c r="J60" s="585"/>
      <c r="K60" s="585"/>
      <c r="L60" s="586"/>
      <c r="M60" s="147"/>
      <c r="N60" s="147"/>
      <c r="O60" s="166"/>
      <c r="P60" s="166"/>
      <c r="Q60" s="166"/>
      <c r="R60" s="166"/>
      <c r="S60" s="166"/>
      <c r="T60" s="166"/>
    </row>
    <row r="61" spans="1:28" ht="36" customHeight="1" x14ac:dyDescent="0.25">
      <c r="B61" s="513" t="s">
        <v>121</v>
      </c>
      <c r="C61" s="80" t="s">
        <v>92</v>
      </c>
      <c r="D61" s="50" t="s">
        <v>84</v>
      </c>
      <c r="E61" s="153" t="s">
        <v>99</v>
      </c>
      <c r="F61" s="154">
        <f>IF(E61="Asignado",15,IF(E61="No asignado",0,""))</f>
        <v>15</v>
      </c>
      <c r="G61" s="587" t="s">
        <v>254</v>
      </c>
      <c r="H61" s="588"/>
      <c r="I61" s="588"/>
      <c r="J61" s="588"/>
      <c r="K61" s="588"/>
      <c r="L61" s="589"/>
      <c r="M61" s="159"/>
      <c r="N61" s="160"/>
      <c r="O61" s="164"/>
      <c r="P61" s="164"/>
      <c r="Q61" s="164"/>
      <c r="R61" s="164"/>
      <c r="S61" s="164"/>
      <c r="T61" s="164"/>
    </row>
    <row r="62" spans="1:28" ht="36" customHeight="1" x14ac:dyDescent="0.25">
      <c r="B62" s="514"/>
      <c r="C62" s="37" t="s">
        <v>93</v>
      </c>
      <c r="D62" s="51" t="s">
        <v>85</v>
      </c>
      <c r="E62" s="148" t="s">
        <v>101</v>
      </c>
      <c r="F62" s="149">
        <f>IF(E62="Adecuado",15,IF(E62="Inadecuado",0,""))</f>
        <v>15</v>
      </c>
      <c r="G62" s="590" t="s">
        <v>322</v>
      </c>
      <c r="H62" s="591"/>
      <c r="I62" s="591"/>
      <c r="J62" s="591"/>
      <c r="K62" s="591"/>
      <c r="L62" s="592"/>
      <c r="M62" s="159"/>
      <c r="N62" s="160"/>
      <c r="O62" s="164"/>
      <c r="P62" s="164"/>
      <c r="Q62" s="164"/>
      <c r="R62" s="164"/>
      <c r="S62" s="164"/>
      <c r="T62" s="164"/>
    </row>
    <row r="63" spans="1:28" ht="36" customHeight="1" x14ac:dyDescent="0.25">
      <c r="B63" s="82" t="s">
        <v>122</v>
      </c>
      <c r="C63" s="37" t="s">
        <v>94</v>
      </c>
      <c r="D63" s="51" t="s">
        <v>86</v>
      </c>
      <c r="E63" s="148" t="s">
        <v>103</v>
      </c>
      <c r="F63" s="149">
        <f>IF(E63="Oportuna",15,IF(E63="Inoportuna",0,""))</f>
        <v>15</v>
      </c>
      <c r="G63" s="590" t="s">
        <v>575</v>
      </c>
      <c r="H63" s="591"/>
      <c r="I63" s="591"/>
      <c r="J63" s="591"/>
      <c r="K63" s="591"/>
      <c r="L63" s="592"/>
      <c r="M63" s="159"/>
      <c r="N63" s="160"/>
      <c r="O63" s="164"/>
      <c r="P63" s="164"/>
      <c r="Q63" s="164"/>
      <c r="R63" s="164"/>
      <c r="S63" s="164"/>
      <c r="T63" s="164"/>
    </row>
    <row r="64" spans="1:28" ht="45.75" customHeight="1" x14ac:dyDescent="0.25">
      <c r="B64" s="82" t="s">
        <v>123</v>
      </c>
      <c r="C64" s="37" t="s">
        <v>95</v>
      </c>
      <c r="D64" s="51" t="s">
        <v>87</v>
      </c>
      <c r="E64" s="150" t="s">
        <v>105</v>
      </c>
      <c r="F64" s="149">
        <f>IF(E64="Prevenir o detectar",15,IF(E64="No es control",0,""))</f>
        <v>15</v>
      </c>
      <c r="G64" s="590" t="s">
        <v>323</v>
      </c>
      <c r="H64" s="591"/>
      <c r="I64" s="591"/>
      <c r="J64" s="591"/>
      <c r="K64" s="591"/>
      <c r="L64" s="592"/>
      <c r="M64" s="161"/>
      <c r="N64" s="160"/>
      <c r="O64" s="164"/>
      <c r="P64" s="164"/>
      <c r="Q64" s="164"/>
      <c r="R64" s="164"/>
      <c r="S64" s="164"/>
      <c r="T64" s="164"/>
    </row>
    <row r="65" spans="1:20" ht="36" customHeight="1" x14ac:dyDescent="0.25">
      <c r="B65" s="60" t="s">
        <v>125</v>
      </c>
      <c r="C65" s="37" t="s">
        <v>96</v>
      </c>
      <c r="D65" s="51" t="s">
        <v>88</v>
      </c>
      <c r="E65" s="148" t="s">
        <v>107</v>
      </c>
      <c r="F65" s="149">
        <f>IF(E65="Confiable",15,IF(E65="No confiable",0,""))</f>
        <v>15</v>
      </c>
      <c r="G65" s="560" t="s">
        <v>576</v>
      </c>
      <c r="H65" s="561"/>
      <c r="I65" s="561"/>
      <c r="J65" s="561"/>
      <c r="K65" s="561"/>
      <c r="L65" s="562"/>
      <c r="M65" s="159"/>
      <c r="N65" s="160"/>
      <c r="O65" s="164"/>
      <c r="P65" s="164"/>
      <c r="Q65" s="164"/>
      <c r="R65" s="164"/>
      <c r="S65" s="164"/>
      <c r="T65" s="164"/>
    </row>
    <row r="66" spans="1:20" ht="76.5" customHeight="1" x14ac:dyDescent="0.25">
      <c r="B66" s="60" t="s">
        <v>126</v>
      </c>
      <c r="C66" s="37" t="s">
        <v>97</v>
      </c>
      <c r="D66" s="51" t="s">
        <v>89</v>
      </c>
      <c r="E66" s="150" t="s">
        <v>109</v>
      </c>
      <c r="F66" s="149">
        <f>IF(E66="Se investigan y resuelven oportunamente",15,IF(E66="No se investigan y resuelven oportunamente",0,""))</f>
        <v>15</v>
      </c>
      <c r="G66" s="560" t="s">
        <v>577</v>
      </c>
      <c r="H66" s="561"/>
      <c r="I66" s="561"/>
      <c r="J66" s="561"/>
      <c r="K66" s="561"/>
      <c r="L66" s="562"/>
      <c r="M66" s="161"/>
      <c r="N66" s="160"/>
      <c r="O66" s="164"/>
      <c r="P66" s="164"/>
      <c r="Q66" s="164"/>
      <c r="R66" s="164"/>
      <c r="S66" s="164"/>
      <c r="T66" s="164"/>
    </row>
    <row r="67" spans="1:20" ht="36" customHeight="1" thickBot="1" x14ac:dyDescent="0.3">
      <c r="B67" s="61" t="s">
        <v>124</v>
      </c>
      <c r="C67" s="81" t="s">
        <v>98</v>
      </c>
      <c r="D67" s="52" t="s">
        <v>90</v>
      </c>
      <c r="E67" s="151" t="s">
        <v>111</v>
      </c>
      <c r="F67" s="152">
        <f>IF(E67="Completa",10,IF(E67="Incompleta",5,IF(E67="No existe",0,"")))</f>
        <v>10</v>
      </c>
      <c r="G67" s="647" t="s">
        <v>321</v>
      </c>
      <c r="H67" s="648"/>
      <c r="I67" s="648"/>
      <c r="J67" s="648"/>
      <c r="K67" s="648"/>
      <c r="L67" s="649"/>
      <c r="M67" s="159"/>
      <c r="N67" s="160"/>
      <c r="O67" s="158"/>
      <c r="P67" s="158"/>
      <c r="Q67" s="158"/>
      <c r="R67" s="158"/>
      <c r="S67" s="158"/>
      <c r="T67" s="158"/>
    </row>
    <row r="68" spans="1:20" ht="14.4" thickBot="1" x14ac:dyDescent="0.3">
      <c r="D68" s="38"/>
      <c r="G68" s="78"/>
      <c r="H68" s="78"/>
      <c r="I68" s="78"/>
      <c r="J68" s="78"/>
      <c r="K68" s="78"/>
      <c r="L68" s="78"/>
      <c r="M68" s="157"/>
      <c r="N68" s="157"/>
      <c r="O68" s="157"/>
      <c r="P68" s="157"/>
      <c r="Q68" s="157"/>
      <c r="R68" s="157"/>
      <c r="S68" s="157"/>
      <c r="T68" s="157"/>
    </row>
    <row r="69" spans="1:20" x14ac:dyDescent="0.25">
      <c r="D69" s="48" t="s">
        <v>91</v>
      </c>
      <c r="E69" s="482">
        <f>IF(SUM(F61:F67)=0,"-",SUM(F61:F67))</f>
        <v>100</v>
      </c>
      <c r="F69" s="483"/>
      <c r="G69" s="79"/>
      <c r="H69" s="79"/>
      <c r="I69" s="79"/>
      <c r="J69" s="79"/>
      <c r="K69" s="79"/>
      <c r="L69" s="79"/>
      <c r="M69" s="158"/>
      <c r="N69" s="158"/>
      <c r="O69" s="158"/>
      <c r="P69" s="158"/>
      <c r="Q69" s="158"/>
      <c r="R69" s="158"/>
      <c r="S69" s="158"/>
      <c r="T69" s="158"/>
    </row>
    <row r="70" spans="1:20" ht="14.4" thickBot="1" x14ac:dyDescent="0.3">
      <c r="D70" s="49" t="s">
        <v>117</v>
      </c>
      <c r="E70" s="486" t="str">
        <f>IF(E69&lt;=74,"Débil",IF(E69&lt;=89,"Moderado",IF(E69&lt;=100,"Fuerte","")))</f>
        <v>Fuerte</v>
      </c>
      <c r="F70" s="487"/>
      <c r="G70" s="79"/>
      <c r="H70" s="79"/>
      <c r="I70" s="79"/>
      <c r="J70" s="79"/>
      <c r="K70" s="79"/>
      <c r="L70" s="79"/>
      <c r="M70" s="158"/>
      <c r="N70" s="158"/>
      <c r="O70" s="158"/>
      <c r="P70" s="158"/>
      <c r="Q70" s="158"/>
      <c r="R70" s="158"/>
      <c r="S70" s="158"/>
      <c r="T70" s="158"/>
    </row>
    <row r="71" spans="1:20" ht="14.4" thickBot="1" x14ac:dyDescent="0.3"/>
    <row r="72" spans="1:20" ht="30" customHeight="1" thickBot="1" x14ac:dyDescent="0.3">
      <c r="A72" s="58" t="str">
        <f>+Matriz!E13</f>
        <v>MECN-RC-001</v>
      </c>
      <c r="B72" s="532" t="str">
        <f>+Matriz!F13</f>
        <v>Manipulación de la información precontractual para la adquisición de equipos y servicios asociados al proceso.</v>
      </c>
      <c r="C72" s="533"/>
      <c r="D72" s="533"/>
      <c r="E72" s="533"/>
      <c r="F72" s="533"/>
      <c r="G72" s="533"/>
      <c r="H72" s="533"/>
      <c r="I72" s="533"/>
      <c r="J72" s="533"/>
      <c r="K72" s="533"/>
      <c r="L72" s="534"/>
    </row>
    <row r="73" spans="1:20" ht="14.4" thickBot="1" x14ac:dyDescent="0.3"/>
    <row r="74" spans="1:20" ht="15.75" customHeight="1" x14ac:dyDescent="0.25">
      <c r="B74" s="535" t="s">
        <v>152</v>
      </c>
      <c r="C74" s="536"/>
      <c r="D74" s="536"/>
      <c r="E74" s="507" t="s">
        <v>118</v>
      </c>
      <c r="F74" s="508"/>
      <c r="G74" s="508"/>
      <c r="H74" s="508"/>
      <c r="I74" s="508"/>
      <c r="J74" s="508"/>
      <c r="K74" s="508"/>
      <c r="L74" s="509"/>
    </row>
    <row r="75" spans="1:20" ht="30" customHeight="1" thickBot="1" x14ac:dyDescent="0.3">
      <c r="B75" s="538"/>
      <c r="C75" s="539"/>
      <c r="D75" s="539"/>
      <c r="E75" s="578" t="str">
        <f>+Matriz!Q13</f>
        <v>Implementar los lineamientos de contratación de la entidad según los establecido en el documento AGJC-CN-MN-001 Manual de contratación que se encuentre vigente.</v>
      </c>
      <c r="F75" s="579"/>
      <c r="G75" s="579"/>
      <c r="H75" s="579"/>
      <c r="I75" s="579"/>
      <c r="J75" s="579"/>
      <c r="K75" s="579"/>
      <c r="L75" s="580"/>
    </row>
    <row r="76" spans="1:20" x14ac:dyDescent="0.25">
      <c r="B76" s="491" t="s">
        <v>119</v>
      </c>
      <c r="C76" s="493" t="s">
        <v>120</v>
      </c>
      <c r="D76" s="494"/>
      <c r="E76" s="518" t="s">
        <v>114</v>
      </c>
      <c r="F76" s="550"/>
      <c r="G76" s="581" t="s">
        <v>71</v>
      </c>
      <c r="H76" s="582"/>
      <c r="I76" s="582"/>
      <c r="J76" s="582"/>
      <c r="K76" s="582"/>
      <c r="L76" s="583"/>
    </row>
    <row r="77" spans="1:20" ht="15" thickBot="1" x14ac:dyDescent="0.3">
      <c r="B77" s="492"/>
      <c r="C77" s="495"/>
      <c r="D77" s="496"/>
      <c r="E77" s="56" t="s">
        <v>115</v>
      </c>
      <c r="F77" s="57" t="s">
        <v>116</v>
      </c>
      <c r="G77" s="584"/>
      <c r="H77" s="585"/>
      <c r="I77" s="585"/>
      <c r="J77" s="585"/>
      <c r="K77" s="585"/>
      <c r="L77" s="586"/>
    </row>
    <row r="78" spans="1:20" ht="35.25" customHeight="1" x14ac:dyDescent="0.25">
      <c r="B78" s="513" t="s">
        <v>121</v>
      </c>
      <c r="C78" s="93" t="s">
        <v>92</v>
      </c>
      <c r="D78" s="97" t="s">
        <v>84</v>
      </c>
      <c r="E78" s="44" t="s">
        <v>99</v>
      </c>
      <c r="F78" s="45">
        <f>IF(E78="Asignado",15,IF(E78="No asignado",0,""))</f>
        <v>15</v>
      </c>
      <c r="G78" s="644" t="s">
        <v>326</v>
      </c>
      <c r="H78" s="645"/>
      <c r="I78" s="645"/>
      <c r="J78" s="645"/>
      <c r="K78" s="645"/>
      <c r="L78" s="646"/>
    </row>
    <row r="79" spans="1:20" ht="30.75" customHeight="1" x14ac:dyDescent="0.25">
      <c r="B79" s="514"/>
      <c r="C79" s="37" t="s">
        <v>93</v>
      </c>
      <c r="D79" s="51" t="s">
        <v>85</v>
      </c>
      <c r="E79" s="39" t="s">
        <v>101</v>
      </c>
      <c r="F79" s="40">
        <f>IF(E79="Adecuado",15,IF(E79="Inadecuado",0,""))</f>
        <v>15</v>
      </c>
      <c r="G79" s="635" t="s">
        <v>516</v>
      </c>
      <c r="H79" s="636"/>
      <c r="I79" s="636"/>
      <c r="J79" s="636"/>
      <c r="K79" s="636"/>
      <c r="L79" s="637"/>
    </row>
    <row r="80" spans="1:20" ht="31.5" customHeight="1" x14ac:dyDescent="0.25">
      <c r="B80" s="95" t="s">
        <v>122</v>
      </c>
      <c r="C80" s="37" t="s">
        <v>94</v>
      </c>
      <c r="D80" s="51" t="s">
        <v>86</v>
      </c>
      <c r="E80" s="39" t="s">
        <v>103</v>
      </c>
      <c r="F80" s="40">
        <f>IF(E80="Oportuna",15,IF(E80="Inoportuna",0,""))</f>
        <v>15</v>
      </c>
      <c r="G80" s="635" t="s">
        <v>517</v>
      </c>
      <c r="H80" s="636"/>
      <c r="I80" s="636"/>
      <c r="J80" s="636"/>
      <c r="K80" s="636"/>
      <c r="L80" s="637"/>
    </row>
    <row r="81" spans="1:12" ht="38.25" customHeight="1" x14ac:dyDescent="0.25">
      <c r="B81" s="95" t="s">
        <v>123</v>
      </c>
      <c r="C81" s="37" t="s">
        <v>95</v>
      </c>
      <c r="D81" s="51" t="s">
        <v>87</v>
      </c>
      <c r="E81" s="41" t="s">
        <v>105</v>
      </c>
      <c r="F81" s="40">
        <f>IF(E81="Prevenir o detectar",15,IF(E81="No es control",0,""))</f>
        <v>15</v>
      </c>
      <c r="G81" s="635" t="s">
        <v>327</v>
      </c>
      <c r="H81" s="636"/>
      <c r="I81" s="636"/>
      <c r="J81" s="636"/>
      <c r="K81" s="636"/>
      <c r="L81" s="637"/>
    </row>
    <row r="82" spans="1:12" ht="39.75" customHeight="1" x14ac:dyDescent="0.25">
      <c r="B82" s="96" t="s">
        <v>125</v>
      </c>
      <c r="C82" s="37" t="s">
        <v>96</v>
      </c>
      <c r="D82" s="51" t="s">
        <v>88</v>
      </c>
      <c r="E82" s="39" t="s">
        <v>107</v>
      </c>
      <c r="F82" s="40">
        <f>IF(E82="Confiable",15,IF(E82="No confiable",0,""))</f>
        <v>15</v>
      </c>
      <c r="G82" s="638" t="s">
        <v>518</v>
      </c>
      <c r="H82" s="639"/>
      <c r="I82" s="639"/>
      <c r="J82" s="639"/>
      <c r="K82" s="639"/>
      <c r="L82" s="640"/>
    </row>
    <row r="83" spans="1:12" ht="46.5" customHeight="1" x14ac:dyDescent="0.25">
      <c r="B83" s="96" t="s">
        <v>126</v>
      </c>
      <c r="C83" s="37" t="s">
        <v>97</v>
      </c>
      <c r="D83" s="51" t="s">
        <v>89</v>
      </c>
      <c r="E83" s="41" t="s">
        <v>109</v>
      </c>
      <c r="F83" s="40">
        <f>IF(E83="Se investigan y resuelven oportunamente",15,IF(E83="No se investigan y resuelven oportunamente",0,""))</f>
        <v>15</v>
      </c>
      <c r="G83" s="638" t="s">
        <v>328</v>
      </c>
      <c r="H83" s="639"/>
      <c r="I83" s="639"/>
      <c r="J83" s="639"/>
      <c r="K83" s="639"/>
      <c r="L83" s="640"/>
    </row>
    <row r="84" spans="1:12" ht="93" customHeight="1" thickBot="1" x14ac:dyDescent="0.3">
      <c r="B84" s="61" t="s">
        <v>124</v>
      </c>
      <c r="C84" s="94" t="s">
        <v>98</v>
      </c>
      <c r="D84" s="52" t="s">
        <v>90</v>
      </c>
      <c r="E84" s="42" t="s">
        <v>111</v>
      </c>
      <c r="F84" s="43">
        <f>IF(E84="Completa",10,IF(E84="Incompleta",5,IF(E84="No existe",0,"")))</f>
        <v>10</v>
      </c>
      <c r="G84" s="641" t="s">
        <v>519</v>
      </c>
      <c r="H84" s="642"/>
      <c r="I84" s="642"/>
      <c r="J84" s="642"/>
      <c r="K84" s="642"/>
      <c r="L84" s="643"/>
    </row>
    <row r="85" spans="1:12" ht="14.4" thickBot="1" x14ac:dyDescent="0.3">
      <c r="D85" s="38"/>
      <c r="G85" s="78"/>
      <c r="H85" s="78"/>
      <c r="I85" s="78"/>
      <c r="J85" s="78"/>
      <c r="K85" s="78"/>
      <c r="L85" s="78"/>
    </row>
    <row r="86" spans="1:12" x14ac:dyDescent="0.25">
      <c r="D86" s="48" t="s">
        <v>91</v>
      </c>
      <c r="E86" s="482">
        <f>IF(SUM(F78:F84)=0,"-",SUM(F78:F84))</f>
        <v>100</v>
      </c>
      <c r="F86" s="483"/>
      <c r="G86" s="79"/>
      <c r="H86" s="79"/>
      <c r="I86" s="79"/>
      <c r="J86" s="79"/>
      <c r="K86" s="79"/>
      <c r="L86" s="79"/>
    </row>
    <row r="87" spans="1:12" ht="14.4" thickBot="1" x14ac:dyDescent="0.3">
      <c r="D87" s="49" t="s">
        <v>117</v>
      </c>
      <c r="E87" s="486" t="str">
        <f>IF(E86&lt;=74,"Débil",IF(E86&lt;=89,"Moderado",IF(E86&lt;=100,"Fuerte","")))</f>
        <v>Fuerte</v>
      </c>
      <c r="F87" s="487"/>
      <c r="G87" s="79"/>
      <c r="H87" s="79"/>
      <c r="I87" s="79"/>
      <c r="J87" s="79"/>
      <c r="K87" s="79"/>
      <c r="L87" s="79"/>
    </row>
    <row r="88" spans="1:12" ht="14.4" thickBot="1" x14ac:dyDescent="0.3"/>
    <row r="89" spans="1:12" ht="30" customHeight="1" thickBot="1" x14ac:dyDescent="0.3">
      <c r="A89" s="58" t="str">
        <f>+Matriz!E14</f>
        <v>MCOM-RC-001</v>
      </c>
      <c r="B89" s="532" t="str">
        <f>+Matriz!F14</f>
        <v>Obtención de comisiones u otro tipo de ventajas con los clientes, favoreciendo intereses particulares en las líneas de proyectos estratégicos y en detrimento de la rentabilidad de Capital.</v>
      </c>
      <c r="C89" s="533"/>
      <c r="D89" s="533"/>
      <c r="E89" s="533"/>
      <c r="F89" s="533"/>
      <c r="G89" s="533"/>
      <c r="H89" s="533"/>
      <c r="I89" s="533"/>
      <c r="J89" s="533"/>
      <c r="K89" s="533"/>
      <c r="L89" s="534"/>
    </row>
    <row r="90" spans="1:12" ht="14.4" thickBot="1" x14ac:dyDescent="0.3"/>
    <row r="91" spans="1:12" ht="15.75" customHeight="1" x14ac:dyDescent="0.25">
      <c r="B91" s="535" t="s">
        <v>152</v>
      </c>
      <c r="C91" s="536"/>
      <c r="D91" s="536"/>
      <c r="E91" s="507" t="s">
        <v>118</v>
      </c>
      <c r="F91" s="508"/>
      <c r="G91" s="508"/>
      <c r="H91" s="508"/>
      <c r="I91" s="508"/>
      <c r="J91" s="508"/>
      <c r="K91" s="508"/>
      <c r="L91" s="509"/>
    </row>
    <row r="92" spans="1:12" ht="65.25" customHeight="1" thickBot="1" x14ac:dyDescent="0.3">
      <c r="B92" s="538"/>
      <c r="C92" s="539"/>
      <c r="D92" s="539"/>
      <c r="E92" s="578" t="str">
        <f>+Matriz!Q14</f>
        <v>*MCOM-PD-002 Gestión proyectos y negocios estratégicos
*Resolución de tarifas (en donde se establecen las autorización de descuentos)
*MCOM-FT-014 Cotización sector público y privado y/o contratos - ofertas comerciales y presupuesto</v>
      </c>
      <c r="F92" s="579"/>
      <c r="G92" s="579"/>
      <c r="H92" s="579"/>
      <c r="I92" s="579"/>
      <c r="J92" s="579"/>
      <c r="K92" s="579"/>
      <c r="L92" s="580"/>
    </row>
    <row r="93" spans="1:12" x14ac:dyDescent="0.25">
      <c r="B93" s="491" t="s">
        <v>119</v>
      </c>
      <c r="C93" s="493" t="s">
        <v>120</v>
      </c>
      <c r="D93" s="494"/>
      <c r="E93" s="518" t="s">
        <v>114</v>
      </c>
      <c r="F93" s="550"/>
      <c r="G93" s="581" t="s">
        <v>71</v>
      </c>
      <c r="H93" s="582"/>
      <c r="I93" s="582"/>
      <c r="J93" s="582"/>
      <c r="K93" s="582"/>
      <c r="L93" s="583"/>
    </row>
    <row r="94" spans="1:12" ht="15" thickBot="1" x14ac:dyDescent="0.3">
      <c r="B94" s="492"/>
      <c r="C94" s="495"/>
      <c r="D94" s="496"/>
      <c r="E94" s="56" t="s">
        <v>115</v>
      </c>
      <c r="F94" s="57" t="s">
        <v>116</v>
      </c>
      <c r="G94" s="584"/>
      <c r="H94" s="585"/>
      <c r="I94" s="585"/>
      <c r="J94" s="585"/>
      <c r="K94" s="585"/>
      <c r="L94" s="586"/>
    </row>
    <row r="95" spans="1:12" ht="39.75" customHeight="1" x14ac:dyDescent="0.25">
      <c r="B95" s="513" t="s">
        <v>121</v>
      </c>
      <c r="C95" s="93" t="s">
        <v>92</v>
      </c>
      <c r="D95" s="97" t="s">
        <v>84</v>
      </c>
      <c r="E95" s="44" t="s">
        <v>99</v>
      </c>
      <c r="F95" s="45">
        <f>IF(E95="Asignado",15,IF(E95="No asignado",0,""))</f>
        <v>15</v>
      </c>
      <c r="G95" s="596" t="s">
        <v>535</v>
      </c>
      <c r="H95" s="597"/>
      <c r="I95" s="597"/>
      <c r="J95" s="597"/>
      <c r="K95" s="597"/>
      <c r="L95" s="598"/>
    </row>
    <row r="96" spans="1:12" ht="30.75" customHeight="1" x14ac:dyDescent="0.25">
      <c r="B96" s="514"/>
      <c r="C96" s="37" t="s">
        <v>93</v>
      </c>
      <c r="D96" s="51" t="s">
        <v>85</v>
      </c>
      <c r="E96" s="39" t="s">
        <v>101</v>
      </c>
      <c r="F96" s="40">
        <f>IF(E96="Adecuado",15,IF(E96="Inadecuado",0,""))</f>
        <v>15</v>
      </c>
      <c r="G96" s="590" t="s">
        <v>536</v>
      </c>
      <c r="H96" s="591"/>
      <c r="I96" s="591"/>
      <c r="J96" s="591"/>
      <c r="K96" s="591"/>
      <c r="L96" s="592"/>
    </row>
    <row r="97" spans="1:12" ht="31.5" customHeight="1" x14ac:dyDescent="0.25">
      <c r="B97" s="95" t="s">
        <v>122</v>
      </c>
      <c r="C97" s="37" t="s">
        <v>94</v>
      </c>
      <c r="D97" s="51" t="s">
        <v>86</v>
      </c>
      <c r="E97" s="39" t="s">
        <v>103</v>
      </c>
      <c r="F97" s="40">
        <f>IF(E97="Oportuna",15,IF(E97="Inoportuna",0,""))</f>
        <v>15</v>
      </c>
      <c r="G97" s="590" t="s">
        <v>537</v>
      </c>
      <c r="H97" s="591"/>
      <c r="I97" s="591"/>
      <c r="J97" s="591"/>
      <c r="K97" s="591"/>
      <c r="L97" s="592"/>
    </row>
    <row r="98" spans="1:12" ht="38.25" customHeight="1" x14ac:dyDescent="0.25">
      <c r="B98" s="95" t="s">
        <v>123</v>
      </c>
      <c r="C98" s="37" t="s">
        <v>95</v>
      </c>
      <c r="D98" s="51" t="s">
        <v>87</v>
      </c>
      <c r="E98" s="41" t="s">
        <v>105</v>
      </c>
      <c r="F98" s="40">
        <f>IF(E98="Prevenir o detectar",15,IF(E98="No es control",0,""))</f>
        <v>15</v>
      </c>
      <c r="G98" s="590" t="s">
        <v>538</v>
      </c>
      <c r="H98" s="591"/>
      <c r="I98" s="591"/>
      <c r="J98" s="591"/>
      <c r="K98" s="591"/>
      <c r="L98" s="592"/>
    </row>
    <row r="99" spans="1:12" ht="83.25" customHeight="1" x14ac:dyDescent="0.25">
      <c r="B99" s="96" t="s">
        <v>125</v>
      </c>
      <c r="C99" s="37" t="s">
        <v>96</v>
      </c>
      <c r="D99" s="51" t="s">
        <v>88</v>
      </c>
      <c r="E99" s="39" t="s">
        <v>107</v>
      </c>
      <c r="F99" s="40">
        <f>IF(E99="Confiable",15,IF(E99="No confiable",0,""))</f>
        <v>15</v>
      </c>
      <c r="G99" s="590" t="s">
        <v>539</v>
      </c>
      <c r="H99" s="591"/>
      <c r="I99" s="591"/>
      <c r="J99" s="591"/>
      <c r="K99" s="591"/>
      <c r="L99" s="592"/>
    </row>
    <row r="100" spans="1:12" ht="119.25" customHeight="1" x14ac:dyDescent="0.25">
      <c r="B100" s="96" t="s">
        <v>126</v>
      </c>
      <c r="C100" s="37" t="s">
        <v>97</v>
      </c>
      <c r="D100" s="51" t="s">
        <v>89</v>
      </c>
      <c r="E100" s="41" t="s">
        <v>109</v>
      </c>
      <c r="F100" s="40">
        <f>IF(E100="Se investigan y resuelven oportunamente",15,IF(E100="No se investigan y resuelven oportunamente",0,""))</f>
        <v>15</v>
      </c>
      <c r="G100" s="590" t="s">
        <v>540</v>
      </c>
      <c r="H100" s="591"/>
      <c r="I100" s="591"/>
      <c r="J100" s="591"/>
      <c r="K100" s="591"/>
      <c r="L100" s="592"/>
    </row>
    <row r="101" spans="1:12" ht="36.75" customHeight="1" thickBot="1" x14ac:dyDescent="0.3">
      <c r="B101" s="61" t="s">
        <v>124</v>
      </c>
      <c r="C101" s="94" t="s">
        <v>98</v>
      </c>
      <c r="D101" s="52" t="s">
        <v>90</v>
      </c>
      <c r="E101" s="42" t="s">
        <v>111</v>
      </c>
      <c r="F101" s="43">
        <f>IF(E101="Completa",10,IF(E101="Incompleta",5,IF(E101="No existe",0,"")))</f>
        <v>10</v>
      </c>
      <c r="G101" s="563" t="s">
        <v>541</v>
      </c>
      <c r="H101" s="564"/>
      <c r="I101" s="564"/>
      <c r="J101" s="564"/>
      <c r="K101" s="564"/>
      <c r="L101" s="565"/>
    </row>
    <row r="102" spans="1:12" ht="14.4" thickBot="1" x14ac:dyDescent="0.3">
      <c r="D102" s="38"/>
      <c r="G102" s="78"/>
      <c r="H102" s="78"/>
      <c r="I102" s="78"/>
      <c r="J102" s="78"/>
      <c r="K102" s="78"/>
      <c r="L102" s="78"/>
    </row>
    <row r="103" spans="1:12" x14ac:dyDescent="0.25">
      <c r="D103" s="48" t="s">
        <v>91</v>
      </c>
      <c r="E103" s="482">
        <f>IF(SUM(F95:F101)=0,"-",SUM(F95:F101))</f>
        <v>100</v>
      </c>
      <c r="F103" s="483"/>
      <c r="G103" s="79"/>
      <c r="H103" s="79"/>
      <c r="I103" s="79"/>
      <c r="J103" s="79"/>
      <c r="K103" s="79"/>
      <c r="L103" s="79"/>
    </row>
    <row r="104" spans="1:12" ht="14.4" thickBot="1" x14ac:dyDescent="0.3">
      <c r="D104" s="49" t="s">
        <v>117</v>
      </c>
      <c r="E104" s="486" t="str">
        <f>IF(E103&lt;=74,"Débil",IF(E103&lt;=89,"Moderado",IF(E103&lt;=100,"Fuerte","")))</f>
        <v>Fuerte</v>
      </c>
      <c r="F104" s="487"/>
      <c r="G104" s="79"/>
      <c r="H104" s="79"/>
      <c r="I104" s="79"/>
      <c r="J104" s="79"/>
      <c r="K104" s="79"/>
      <c r="L104" s="79"/>
    </row>
    <row r="105" spans="1:12" ht="14.4" thickBot="1" x14ac:dyDescent="0.3"/>
    <row r="106" spans="1:12" ht="30" customHeight="1" thickBot="1" x14ac:dyDescent="0.3">
      <c r="A106" s="58" t="str">
        <f>+Matriz!E15</f>
        <v>AGTH-RC-001</v>
      </c>
      <c r="B106" s="532" t="str">
        <f>+Matriz!F15</f>
        <v>Interés de vincular a una persona sin el cumplimiento de la totalidad de requisitos, por influencia externa o por presión de un tercero.</v>
      </c>
      <c r="C106" s="533"/>
      <c r="D106" s="533"/>
      <c r="E106" s="533"/>
      <c r="F106" s="533"/>
      <c r="G106" s="533"/>
      <c r="H106" s="533"/>
      <c r="I106" s="533"/>
      <c r="J106" s="533"/>
      <c r="K106" s="533"/>
      <c r="L106" s="534"/>
    </row>
    <row r="107" spans="1:12" ht="14.4" thickBot="1" x14ac:dyDescent="0.3"/>
    <row r="108" spans="1:12" ht="15.75" customHeight="1" x14ac:dyDescent="0.25">
      <c r="B108" s="535" t="s">
        <v>152</v>
      </c>
      <c r="C108" s="536"/>
      <c r="D108" s="536"/>
      <c r="E108" s="507" t="s">
        <v>118</v>
      </c>
      <c r="F108" s="508"/>
      <c r="G108" s="508"/>
      <c r="H108" s="508"/>
      <c r="I108" s="508"/>
      <c r="J108" s="508"/>
      <c r="K108" s="508"/>
      <c r="L108" s="509"/>
    </row>
    <row r="109" spans="1:12" ht="73.5" customHeight="1" thickBot="1" x14ac:dyDescent="0.3">
      <c r="B109" s="538"/>
      <c r="C109" s="539"/>
      <c r="D109" s="539"/>
      <c r="E109" s="632" t="str">
        <f>+Matriz!Q15</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109" s="633"/>
      <c r="G109" s="633"/>
      <c r="H109" s="633"/>
      <c r="I109" s="633"/>
      <c r="J109" s="633"/>
      <c r="K109" s="633"/>
      <c r="L109" s="634"/>
    </row>
    <row r="110" spans="1:12" x14ac:dyDescent="0.25">
      <c r="B110" s="491" t="s">
        <v>119</v>
      </c>
      <c r="C110" s="493" t="s">
        <v>120</v>
      </c>
      <c r="D110" s="494"/>
      <c r="E110" s="518" t="s">
        <v>114</v>
      </c>
      <c r="F110" s="550"/>
      <c r="G110" s="581" t="s">
        <v>71</v>
      </c>
      <c r="H110" s="582"/>
      <c r="I110" s="582"/>
      <c r="J110" s="582"/>
      <c r="K110" s="582"/>
      <c r="L110" s="583"/>
    </row>
    <row r="111" spans="1:12" ht="15" thickBot="1" x14ac:dyDescent="0.3">
      <c r="B111" s="492"/>
      <c r="C111" s="495"/>
      <c r="D111" s="496"/>
      <c r="E111" s="56" t="s">
        <v>115</v>
      </c>
      <c r="F111" s="57" t="s">
        <v>116</v>
      </c>
      <c r="G111" s="584"/>
      <c r="H111" s="585"/>
      <c r="I111" s="585"/>
      <c r="J111" s="585"/>
      <c r="K111" s="585"/>
      <c r="L111" s="586"/>
    </row>
    <row r="112" spans="1:12" ht="23.25" customHeight="1" x14ac:dyDescent="0.25">
      <c r="B112" s="513" t="s">
        <v>121</v>
      </c>
      <c r="C112" s="76" t="s">
        <v>92</v>
      </c>
      <c r="D112" s="50" t="s">
        <v>84</v>
      </c>
      <c r="E112" s="44" t="s">
        <v>99</v>
      </c>
      <c r="F112" s="45">
        <f>IF(E112="Asignado",15,IF(E112="No asignado",0,""))</f>
        <v>15</v>
      </c>
      <c r="G112" s="587" t="s">
        <v>237</v>
      </c>
      <c r="H112" s="588"/>
      <c r="I112" s="588"/>
      <c r="J112" s="588"/>
      <c r="K112" s="588"/>
      <c r="L112" s="589"/>
    </row>
    <row r="113" spans="1:26" ht="41.25" customHeight="1" x14ac:dyDescent="0.25">
      <c r="B113" s="514"/>
      <c r="C113" s="37" t="s">
        <v>93</v>
      </c>
      <c r="D113" s="51" t="s">
        <v>85</v>
      </c>
      <c r="E113" s="39" t="s">
        <v>101</v>
      </c>
      <c r="F113" s="40">
        <f>IF(E113="Adecuado",15,IF(E113="Inadecuado",0,""))</f>
        <v>15</v>
      </c>
      <c r="G113" s="590" t="s">
        <v>238</v>
      </c>
      <c r="H113" s="591"/>
      <c r="I113" s="591"/>
      <c r="J113" s="591"/>
      <c r="K113" s="591"/>
      <c r="L113" s="592"/>
    </row>
    <row r="114" spans="1:26" ht="41.25" customHeight="1" x14ac:dyDescent="0.25">
      <c r="B114" s="75" t="s">
        <v>122</v>
      </c>
      <c r="C114" s="37" t="s">
        <v>94</v>
      </c>
      <c r="D114" s="51" t="s">
        <v>86</v>
      </c>
      <c r="E114" s="39" t="s">
        <v>103</v>
      </c>
      <c r="F114" s="40">
        <f>IF(E114="Oportuna",15,IF(E114="Inoportuna",0,""))</f>
        <v>15</v>
      </c>
      <c r="G114" s="590" t="s">
        <v>239</v>
      </c>
      <c r="H114" s="591"/>
      <c r="I114" s="591"/>
      <c r="J114" s="591"/>
      <c r="K114" s="591"/>
      <c r="L114" s="592"/>
    </row>
    <row r="115" spans="1:26" ht="41.25" customHeight="1" x14ac:dyDescent="0.25">
      <c r="B115" s="75" t="s">
        <v>123</v>
      </c>
      <c r="C115" s="37" t="s">
        <v>95</v>
      </c>
      <c r="D115" s="51" t="s">
        <v>87</v>
      </c>
      <c r="E115" s="41" t="s">
        <v>105</v>
      </c>
      <c r="F115" s="40">
        <f>IF(E115="Prevenir o detectar",15,IF(E115="No es control",0,""))</f>
        <v>15</v>
      </c>
      <c r="G115" s="590" t="s">
        <v>240</v>
      </c>
      <c r="H115" s="591"/>
      <c r="I115" s="591"/>
      <c r="J115" s="591"/>
      <c r="K115" s="591"/>
      <c r="L115" s="592"/>
    </row>
    <row r="116" spans="1:26" ht="41.25" customHeight="1" x14ac:dyDescent="0.25">
      <c r="B116" s="60" t="s">
        <v>125</v>
      </c>
      <c r="C116" s="37" t="s">
        <v>96</v>
      </c>
      <c r="D116" s="51" t="s">
        <v>88</v>
      </c>
      <c r="E116" s="39" t="s">
        <v>107</v>
      </c>
      <c r="F116" s="40">
        <f>IF(E116="Confiable",15,IF(E116="No confiable",0,""))</f>
        <v>15</v>
      </c>
      <c r="G116" s="560" t="s">
        <v>242</v>
      </c>
      <c r="H116" s="561"/>
      <c r="I116" s="561"/>
      <c r="J116" s="561"/>
      <c r="K116" s="561"/>
      <c r="L116" s="562"/>
    </row>
    <row r="117" spans="1:26" ht="41.25" customHeight="1" x14ac:dyDescent="0.25">
      <c r="B117" s="60" t="s">
        <v>126</v>
      </c>
      <c r="C117" s="37" t="s">
        <v>97</v>
      </c>
      <c r="D117" s="51" t="s">
        <v>89</v>
      </c>
      <c r="E117" s="41" t="s">
        <v>109</v>
      </c>
      <c r="F117" s="40">
        <f>IF(E117="Se investigan y resuelven oportunamente",15,IF(E117="No se investigan y resuelven oportunamente",0,""))</f>
        <v>15</v>
      </c>
      <c r="G117" s="560" t="s">
        <v>304</v>
      </c>
      <c r="H117" s="561"/>
      <c r="I117" s="561"/>
      <c r="J117" s="561"/>
      <c r="K117" s="561"/>
      <c r="L117" s="562"/>
    </row>
    <row r="118" spans="1:26" ht="41.25" customHeight="1" thickBot="1" x14ac:dyDescent="0.3">
      <c r="B118" s="61" t="s">
        <v>124</v>
      </c>
      <c r="C118" s="77" t="s">
        <v>98</v>
      </c>
      <c r="D118" s="52" t="s">
        <v>90</v>
      </c>
      <c r="E118" s="42" t="s">
        <v>111</v>
      </c>
      <c r="F118" s="43">
        <f>IF(E118="Completa",10,IF(E118="Incompleta",5,IF(E118="No existe",0,"")))</f>
        <v>10</v>
      </c>
      <c r="G118" s="647" t="s">
        <v>241</v>
      </c>
      <c r="H118" s="648"/>
      <c r="I118" s="648"/>
      <c r="J118" s="648"/>
      <c r="K118" s="648"/>
      <c r="L118" s="649"/>
    </row>
    <row r="119" spans="1:26" ht="14.4" thickBot="1" x14ac:dyDescent="0.3">
      <c r="D119" s="38"/>
      <c r="G119" s="78"/>
      <c r="H119" s="78"/>
      <c r="I119" s="78"/>
      <c r="J119" s="78"/>
      <c r="K119" s="78"/>
      <c r="L119" s="78"/>
    </row>
    <row r="120" spans="1:26" x14ac:dyDescent="0.25">
      <c r="D120" s="48" t="s">
        <v>91</v>
      </c>
      <c r="E120" s="482">
        <f>IF(SUM(F112:F118)=0,"-",SUM(F112:F118))</f>
        <v>100</v>
      </c>
      <c r="F120" s="483"/>
      <c r="G120" s="79"/>
      <c r="H120" s="79"/>
      <c r="I120" s="79"/>
      <c r="J120" s="79"/>
      <c r="K120" s="79"/>
      <c r="L120" s="79"/>
    </row>
    <row r="121" spans="1:26" ht="14.4" thickBot="1" x14ac:dyDescent="0.3">
      <c r="D121" s="49" t="s">
        <v>117</v>
      </c>
      <c r="E121" s="486" t="str">
        <f>IF(E120&lt;=74,"Débil",IF(E120&lt;=89,"Moderado",IF(E120&lt;=100,"Fuerte","")))</f>
        <v>Fuerte</v>
      </c>
      <c r="F121" s="487"/>
      <c r="G121" s="79"/>
      <c r="H121" s="79"/>
      <c r="I121" s="79"/>
      <c r="J121" s="79"/>
      <c r="K121" s="79"/>
      <c r="L121" s="79"/>
    </row>
    <row r="122" spans="1:26" ht="14.4" thickBot="1" x14ac:dyDescent="0.3"/>
    <row r="123" spans="1:26" ht="33" customHeight="1" thickBot="1" x14ac:dyDescent="0.3">
      <c r="A123" s="58" t="str">
        <f>+Matriz!E16</f>
        <v>AGRI-SA-RC-001</v>
      </c>
      <c r="B123" s="532" t="str">
        <f>+Matriz!F16</f>
        <v>Apropiarse de manera particular de los elementos y/o bienes destinados para el desarrollo las actividades institucionales.</v>
      </c>
      <c r="C123" s="533"/>
      <c r="D123" s="533"/>
      <c r="E123" s="533"/>
      <c r="F123" s="533"/>
      <c r="G123" s="533"/>
      <c r="H123" s="533"/>
      <c r="I123" s="533"/>
      <c r="J123" s="533"/>
      <c r="K123" s="533"/>
      <c r="L123" s="534"/>
      <c r="M123" s="92"/>
    </row>
    <row r="124" spans="1:26" ht="10.5" customHeight="1" thickBot="1" x14ac:dyDescent="0.3"/>
    <row r="125" spans="1:26" ht="16.5" customHeight="1" thickBot="1" x14ac:dyDescent="0.3">
      <c r="B125" s="535" t="s">
        <v>152</v>
      </c>
      <c r="C125" s="536"/>
      <c r="D125" s="537"/>
      <c r="E125" s="519" t="s">
        <v>118</v>
      </c>
      <c r="F125" s="520"/>
      <c r="G125" s="520"/>
      <c r="H125" s="520"/>
      <c r="I125" s="520"/>
      <c r="J125" s="520"/>
      <c r="K125" s="541" t="s">
        <v>250</v>
      </c>
      <c r="L125" s="542"/>
      <c r="M125" s="542"/>
      <c r="N125" s="542"/>
      <c r="O125" s="542"/>
      <c r="P125" s="542"/>
      <c r="Q125" s="542"/>
      <c r="R125" s="543"/>
      <c r="S125" s="541" t="s">
        <v>266</v>
      </c>
      <c r="T125" s="542"/>
      <c r="U125" s="542"/>
      <c r="V125" s="542"/>
      <c r="W125" s="542"/>
      <c r="X125" s="542"/>
      <c r="Y125" s="542"/>
      <c r="Z125" s="543"/>
    </row>
    <row r="126" spans="1:26" ht="63.75" customHeight="1" thickBot="1" x14ac:dyDescent="0.3">
      <c r="B126" s="538"/>
      <c r="C126" s="539"/>
      <c r="D126" s="540"/>
      <c r="E126" s="523" t="str">
        <f>+Matriz!Q16</f>
        <v>Ejecutar procedimiento: AGRI-SA-PD-008 SALIDA DE ELEMENTOS. 
Puntos de Control: 2,3,6,7 y 8</v>
      </c>
      <c r="F126" s="628"/>
      <c r="G126" s="628"/>
      <c r="H126" s="628"/>
      <c r="I126" s="628"/>
      <c r="J126" s="628"/>
      <c r="K126" s="525" t="str">
        <f>+Matriz!Q17</f>
        <v>Ejecutar el procedimiento AGRI-SA-PD-010 TOMA FÍSICA DE INVENTARIOS 
Puntos de control: 3,6, 7 y 9</v>
      </c>
      <c r="L126" s="526"/>
      <c r="M126" s="526"/>
      <c r="N126" s="526"/>
      <c r="O126" s="526"/>
      <c r="P126" s="526"/>
      <c r="Q126" s="526"/>
      <c r="R126" s="527"/>
      <c r="S126" s="525" t="str">
        <f>+Matriz!Q18</f>
        <v>Sistema de seguridad física y tecnológica para la custodia de los bienes de la entidad. (Contrato de vigilancia).
1. Personal capacitado
2. Cámaras de monitoreo en HD
3. Sistema de comunicación.</v>
      </c>
      <c r="T126" s="526"/>
      <c r="U126" s="526"/>
      <c r="V126" s="526"/>
      <c r="W126" s="526"/>
      <c r="X126" s="526"/>
      <c r="Y126" s="526"/>
      <c r="Z126" s="527"/>
    </row>
    <row r="127" spans="1:26" x14ac:dyDescent="0.25">
      <c r="B127" s="491" t="s">
        <v>119</v>
      </c>
      <c r="C127" s="493" t="s">
        <v>120</v>
      </c>
      <c r="D127" s="494"/>
      <c r="E127" s="497" t="s">
        <v>114</v>
      </c>
      <c r="F127" s="631"/>
      <c r="G127" s="499" t="s">
        <v>71</v>
      </c>
      <c r="H127" s="500"/>
      <c r="I127" s="500"/>
      <c r="J127" s="501"/>
      <c r="K127" s="505" t="s">
        <v>114</v>
      </c>
      <c r="L127" s="550"/>
      <c r="M127" s="507" t="s">
        <v>71</v>
      </c>
      <c r="N127" s="508"/>
      <c r="O127" s="508"/>
      <c r="P127" s="508"/>
      <c r="Q127" s="508"/>
      <c r="R127" s="509"/>
      <c r="S127" s="518" t="s">
        <v>114</v>
      </c>
      <c r="T127" s="550"/>
      <c r="U127" s="507" t="s">
        <v>71</v>
      </c>
      <c r="V127" s="508"/>
      <c r="W127" s="508"/>
      <c r="X127" s="508"/>
      <c r="Y127" s="508"/>
      <c r="Z127" s="509"/>
    </row>
    <row r="128" spans="1:26" ht="15.75" customHeight="1" thickBot="1" x14ac:dyDescent="0.3">
      <c r="B128" s="492"/>
      <c r="C128" s="495"/>
      <c r="D128" s="496"/>
      <c r="E128" s="56" t="s">
        <v>115</v>
      </c>
      <c r="F128" s="57" t="s">
        <v>116</v>
      </c>
      <c r="G128" s="502"/>
      <c r="H128" s="503"/>
      <c r="I128" s="503"/>
      <c r="J128" s="504"/>
      <c r="K128" s="113" t="s">
        <v>115</v>
      </c>
      <c r="L128" s="57" t="s">
        <v>116</v>
      </c>
      <c r="M128" s="510"/>
      <c r="N128" s="511"/>
      <c r="O128" s="511"/>
      <c r="P128" s="511"/>
      <c r="Q128" s="511"/>
      <c r="R128" s="512"/>
      <c r="S128" s="56" t="s">
        <v>115</v>
      </c>
      <c r="T128" s="57" t="s">
        <v>116</v>
      </c>
      <c r="U128" s="510"/>
      <c r="V128" s="511"/>
      <c r="W128" s="511"/>
      <c r="X128" s="511"/>
      <c r="Y128" s="511"/>
      <c r="Z128" s="512"/>
    </row>
    <row r="129" spans="1:26" ht="39.75" customHeight="1" x14ac:dyDescent="0.25">
      <c r="B129" s="513" t="s">
        <v>121</v>
      </c>
      <c r="C129" s="93" t="s">
        <v>92</v>
      </c>
      <c r="D129" s="97" t="s">
        <v>84</v>
      </c>
      <c r="E129" s="44" t="s">
        <v>99</v>
      </c>
      <c r="F129" s="83">
        <f>IF(E129="Asignado",15,IF(E129="No asignado",0,""))</f>
        <v>15</v>
      </c>
      <c r="G129" s="629" t="s">
        <v>309</v>
      </c>
      <c r="H129" s="626"/>
      <c r="I129" s="626"/>
      <c r="J129" s="627"/>
      <c r="K129" s="84" t="s">
        <v>99</v>
      </c>
      <c r="L129" s="83">
        <f t="shared" ref="L129" si="0">IF(K129="Asignado",15,IF(K129="No asignado",0,""))</f>
        <v>15</v>
      </c>
      <c r="M129" s="625" t="s">
        <v>348</v>
      </c>
      <c r="N129" s="626"/>
      <c r="O129" s="626"/>
      <c r="P129" s="626"/>
      <c r="Q129" s="626"/>
      <c r="R129" s="627"/>
      <c r="S129" s="84" t="s">
        <v>99</v>
      </c>
      <c r="T129" s="83">
        <f t="shared" ref="T129" si="1">IF(S129="Asignado",15,IF(S129="No asignado",0,""))</f>
        <v>15</v>
      </c>
      <c r="U129" s="625" t="s">
        <v>268</v>
      </c>
      <c r="V129" s="626"/>
      <c r="W129" s="626"/>
      <c r="X129" s="626"/>
      <c r="Y129" s="626"/>
      <c r="Z129" s="627"/>
    </row>
    <row r="130" spans="1:26" ht="39.75" customHeight="1" x14ac:dyDescent="0.25">
      <c r="B130" s="514"/>
      <c r="C130" s="37" t="s">
        <v>93</v>
      </c>
      <c r="D130" s="51" t="s">
        <v>85</v>
      </c>
      <c r="E130" s="39" t="s">
        <v>101</v>
      </c>
      <c r="F130" s="85">
        <f>IF(E130="Adecuado",15,IF(E130="Inadecuado",0,""))</f>
        <v>15</v>
      </c>
      <c r="G130" s="624" t="s">
        <v>342</v>
      </c>
      <c r="H130" s="619"/>
      <c r="I130" s="619"/>
      <c r="J130" s="620"/>
      <c r="K130" s="86" t="s">
        <v>101</v>
      </c>
      <c r="L130" s="85">
        <f t="shared" ref="L130" si="2">IF(K130="Adecuado",15,IF(K130="Inadecuado",0,""))</f>
        <v>15</v>
      </c>
      <c r="M130" s="618" t="s">
        <v>348</v>
      </c>
      <c r="N130" s="619"/>
      <c r="O130" s="619"/>
      <c r="P130" s="619"/>
      <c r="Q130" s="619"/>
      <c r="R130" s="620"/>
      <c r="S130" s="86" t="s">
        <v>101</v>
      </c>
      <c r="T130" s="85">
        <f t="shared" ref="T130" si="3">IF(S130="Adecuado",15,IF(S130="Inadecuado",0,""))</f>
        <v>15</v>
      </c>
      <c r="U130" s="618" t="s">
        <v>268</v>
      </c>
      <c r="V130" s="619"/>
      <c r="W130" s="619"/>
      <c r="X130" s="619"/>
      <c r="Y130" s="619"/>
      <c r="Z130" s="620"/>
    </row>
    <row r="131" spans="1:26" ht="39.75" customHeight="1" x14ac:dyDescent="0.25">
      <c r="B131" s="95" t="s">
        <v>122</v>
      </c>
      <c r="C131" s="37" t="s">
        <v>94</v>
      </c>
      <c r="D131" s="51" t="s">
        <v>86</v>
      </c>
      <c r="E131" s="39" t="s">
        <v>103</v>
      </c>
      <c r="F131" s="85">
        <f>IF(E131="Oportuna",15,IF(E131="Inoportuna",0,""))</f>
        <v>15</v>
      </c>
      <c r="G131" s="624" t="s">
        <v>343</v>
      </c>
      <c r="H131" s="619"/>
      <c r="I131" s="619"/>
      <c r="J131" s="620"/>
      <c r="K131" s="86" t="s">
        <v>103</v>
      </c>
      <c r="L131" s="85">
        <f t="shared" ref="L131" si="4">IF(K131="Oportuna",15,IF(K131="Inoportuna",0,""))</f>
        <v>15</v>
      </c>
      <c r="M131" s="618" t="s">
        <v>349</v>
      </c>
      <c r="N131" s="619"/>
      <c r="O131" s="619"/>
      <c r="P131" s="619"/>
      <c r="Q131" s="619"/>
      <c r="R131" s="620"/>
      <c r="S131" s="86" t="s">
        <v>103</v>
      </c>
      <c r="T131" s="85">
        <f t="shared" ref="T131" si="5">IF(S131="Oportuna",15,IF(S131="Inoportuna",0,""))</f>
        <v>15</v>
      </c>
      <c r="U131" s="618" t="s">
        <v>353</v>
      </c>
      <c r="V131" s="619"/>
      <c r="W131" s="619"/>
      <c r="X131" s="619"/>
      <c r="Y131" s="619"/>
      <c r="Z131" s="620"/>
    </row>
    <row r="132" spans="1:26" ht="39.75" customHeight="1" x14ac:dyDescent="0.25">
      <c r="B132" s="95" t="s">
        <v>123</v>
      </c>
      <c r="C132" s="37" t="s">
        <v>95</v>
      </c>
      <c r="D132" s="51" t="s">
        <v>87</v>
      </c>
      <c r="E132" s="41" t="s">
        <v>105</v>
      </c>
      <c r="F132" s="85">
        <f>IF(E132="Prevenir o detectar",15,IF(E132="No es control",0,""))</f>
        <v>15</v>
      </c>
      <c r="G132" s="624" t="s">
        <v>344</v>
      </c>
      <c r="H132" s="619"/>
      <c r="I132" s="619"/>
      <c r="J132" s="620"/>
      <c r="K132" s="87" t="s">
        <v>105</v>
      </c>
      <c r="L132" s="85">
        <f t="shared" ref="L132" si="6">IF(K132="Prevenir o detectar",15,IF(K132="No es control",0,""))</f>
        <v>15</v>
      </c>
      <c r="M132" s="618" t="s">
        <v>310</v>
      </c>
      <c r="N132" s="619"/>
      <c r="O132" s="619"/>
      <c r="P132" s="619"/>
      <c r="Q132" s="619"/>
      <c r="R132" s="620"/>
      <c r="S132" s="87" t="s">
        <v>106</v>
      </c>
      <c r="T132" s="85">
        <f t="shared" ref="T132" si="7">IF(S132="Prevenir o detectar",15,IF(S132="No es control",0,""))</f>
        <v>0</v>
      </c>
      <c r="U132" s="618" t="s">
        <v>354</v>
      </c>
      <c r="V132" s="619"/>
      <c r="W132" s="619"/>
      <c r="X132" s="619"/>
      <c r="Y132" s="619"/>
      <c r="Z132" s="620"/>
    </row>
    <row r="133" spans="1:26" ht="39.75" customHeight="1" x14ac:dyDescent="0.25">
      <c r="B133" s="96" t="s">
        <v>125</v>
      </c>
      <c r="C133" s="37" t="s">
        <v>96</v>
      </c>
      <c r="D133" s="51" t="s">
        <v>88</v>
      </c>
      <c r="E133" s="39" t="s">
        <v>107</v>
      </c>
      <c r="F133" s="85">
        <f>IF(E133="Confiable",15,IF(E133="No confiable",0,""))</f>
        <v>15</v>
      </c>
      <c r="G133" s="624" t="s">
        <v>345</v>
      </c>
      <c r="H133" s="619"/>
      <c r="I133" s="619"/>
      <c r="J133" s="620"/>
      <c r="K133" s="86" t="s">
        <v>107</v>
      </c>
      <c r="L133" s="85">
        <f t="shared" ref="L133" si="8">IF(K133="Confiable",15,IF(K133="No confiable",0,""))</f>
        <v>15</v>
      </c>
      <c r="M133" s="618" t="s">
        <v>350</v>
      </c>
      <c r="N133" s="619"/>
      <c r="O133" s="619"/>
      <c r="P133" s="619"/>
      <c r="Q133" s="619"/>
      <c r="R133" s="620"/>
      <c r="S133" s="86" t="s">
        <v>107</v>
      </c>
      <c r="T133" s="85">
        <f t="shared" ref="T133" si="9">IF(S133="Confiable",15,IF(S133="No confiable",0,""))</f>
        <v>15</v>
      </c>
      <c r="U133" s="618" t="s">
        <v>269</v>
      </c>
      <c r="V133" s="619"/>
      <c r="W133" s="619"/>
      <c r="X133" s="619"/>
      <c r="Y133" s="619"/>
      <c r="Z133" s="620"/>
    </row>
    <row r="134" spans="1:26" ht="39.75" customHeight="1" x14ac:dyDescent="0.25">
      <c r="B134" s="96" t="s">
        <v>126</v>
      </c>
      <c r="C134" s="37" t="s">
        <v>97</v>
      </c>
      <c r="D134" s="51" t="s">
        <v>89</v>
      </c>
      <c r="E134" s="41" t="s">
        <v>109</v>
      </c>
      <c r="F134" s="85">
        <f>IF(E134="Se investigan y resuelven oportunamente",15,IF(E134="No se investigan y resuelven oportunamente",0,""))</f>
        <v>15</v>
      </c>
      <c r="G134" s="624" t="s">
        <v>346</v>
      </c>
      <c r="H134" s="619"/>
      <c r="I134" s="619"/>
      <c r="J134" s="620"/>
      <c r="K134" s="87" t="s">
        <v>109</v>
      </c>
      <c r="L134" s="85">
        <f t="shared" ref="L134" si="10">IF(K134="Se investigan y resuelven oportunamente",15,IF(K134="No se investigan y resuelven oportunamente",0,""))</f>
        <v>15</v>
      </c>
      <c r="M134" s="618" t="s">
        <v>351</v>
      </c>
      <c r="N134" s="619"/>
      <c r="O134" s="619"/>
      <c r="P134" s="619"/>
      <c r="Q134" s="619"/>
      <c r="R134" s="620"/>
      <c r="S134" s="87" t="s">
        <v>109</v>
      </c>
      <c r="T134" s="85">
        <f t="shared" ref="T134" si="11">IF(S134="Se investigan y resuelven oportunamente",15,IF(S134="No se investigan y resuelven oportunamente",0,""))</f>
        <v>15</v>
      </c>
      <c r="U134" s="618" t="s">
        <v>355</v>
      </c>
      <c r="V134" s="619"/>
      <c r="W134" s="619"/>
      <c r="X134" s="619"/>
      <c r="Y134" s="619"/>
      <c r="Z134" s="620"/>
    </row>
    <row r="135" spans="1:26" ht="39.75" customHeight="1" thickBot="1" x14ac:dyDescent="0.3">
      <c r="B135" s="61" t="s">
        <v>124</v>
      </c>
      <c r="C135" s="94" t="s">
        <v>98</v>
      </c>
      <c r="D135" s="52" t="s">
        <v>90</v>
      </c>
      <c r="E135" s="42" t="s">
        <v>111</v>
      </c>
      <c r="F135" s="88">
        <f>IF(E135="Completa",10,IF(E135="Incompleta",5,IF(E135="No existe",0,"")))</f>
        <v>10</v>
      </c>
      <c r="G135" s="630" t="s">
        <v>347</v>
      </c>
      <c r="H135" s="622"/>
      <c r="I135" s="622"/>
      <c r="J135" s="623"/>
      <c r="K135" s="89" t="s">
        <v>111</v>
      </c>
      <c r="L135" s="88">
        <f t="shared" ref="L135" si="12">IF(K135="Completa",10,IF(K135="Incompleta",5,IF(K135="No existe",0,"")))</f>
        <v>10</v>
      </c>
      <c r="M135" s="621" t="s">
        <v>352</v>
      </c>
      <c r="N135" s="622"/>
      <c r="O135" s="622"/>
      <c r="P135" s="622"/>
      <c r="Q135" s="622"/>
      <c r="R135" s="623"/>
      <c r="S135" s="89" t="s">
        <v>111</v>
      </c>
      <c r="T135" s="88">
        <f t="shared" ref="T135" si="13">IF(S135="Completa",10,IF(S135="Incompleta",5,IF(S135="No existe",0,"")))</f>
        <v>10</v>
      </c>
      <c r="U135" s="621" t="s">
        <v>526</v>
      </c>
      <c r="V135" s="622"/>
      <c r="W135" s="622"/>
      <c r="X135" s="622"/>
      <c r="Y135" s="622"/>
      <c r="Z135" s="623"/>
    </row>
    <row r="136" spans="1:26" ht="7.5" customHeight="1" thickBot="1" x14ac:dyDescent="0.3">
      <c r="D136" s="38"/>
      <c r="J136" s="78"/>
      <c r="K136" s="90"/>
      <c r="L136" s="91"/>
      <c r="M136" s="78"/>
      <c r="S136" s="90"/>
      <c r="T136" s="91"/>
      <c r="U136" s="78"/>
    </row>
    <row r="137" spans="1:26" x14ac:dyDescent="0.25">
      <c r="D137" s="48" t="s">
        <v>91</v>
      </c>
      <c r="E137" s="482">
        <f>IF(SUM(F129:F135)=0,"-",SUM(F129:F135))</f>
        <v>100</v>
      </c>
      <c r="F137" s="483"/>
      <c r="G137" s="611"/>
      <c r="J137" s="79"/>
      <c r="K137" s="482">
        <f t="shared" ref="K137" si="14">IF(SUM(L129:L135)=0,"-",SUM(L129:L135))</f>
        <v>100</v>
      </c>
      <c r="L137" s="483"/>
      <c r="M137" s="79"/>
      <c r="S137" s="482">
        <f t="shared" ref="S137" si="15">IF(SUM(T129:T135)=0,"-",SUM(T129:T135))</f>
        <v>85</v>
      </c>
      <c r="T137" s="483"/>
      <c r="U137" s="79"/>
    </row>
    <row r="138" spans="1:26" ht="15.75" customHeight="1" thickBot="1" x14ac:dyDescent="0.3">
      <c r="D138" s="49" t="s">
        <v>117</v>
      </c>
      <c r="E138" s="486" t="str">
        <f>IF(E137&lt;=74,"Débil",IF(E137&lt;=89,"Moderado",IF(E137&lt;=100,"Fuerte","")))</f>
        <v>Fuerte</v>
      </c>
      <c r="F138" s="487"/>
      <c r="G138" s="611"/>
      <c r="J138" s="79"/>
      <c r="K138" s="486" t="str">
        <f t="shared" ref="K138" si="16">IF(K137&lt;=74,"Débil",IF(K137&lt;=89,"Moderado",IF(K137&lt;=100,"Fuerte","")))</f>
        <v>Fuerte</v>
      </c>
      <c r="L138" s="487"/>
      <c r="M138" s="79"/>
      <c r="S138" s="486" t="str">
        <f t="shared" ref="S138" si="17">IF(S137&lt;=74,"Débil",IF(S137&lt;=89,"Moderado",IF(S137&lt;=100,"Fuerte","")))</f>
        <v>Moderado</v>
      </c>
      <c r="T138" s="487"/>
      <c r="U138" s="79"/>
    </row>
    <row r="139" spans="1:26" ht="14.4" thickBot="1" x14ac:dyDescent="0.3"/>
    <row r="140" spans="1:26" ht="33" customHeight="1" thickBot="1" x14ac:dyDescent="0.3">
      <c r="A140" s="58" t="str">
        <f>+Matriz!E19</f>
        <v>AGRI-SI-RC-001</v>
      </c>
      <c r="B140" s="532" t="str">
        <f>+Matriz!F19</f>
        <v>Favorecimiento de un tercero en el proceso de contratación de equipos y servicios relacionados del área</v>
      </c>
      <c r="C140" s="533"/>
      <c r="D140" s="533"/>
      <c r="E140" s="533"/>
      <c r="F140" s="533"/>
      <c r="G140" s="533"/>
      <c r="H140" s="533"/>
      <c r="I140" s="533"/>
      <c r="J140" s="533"/>
      <c r="K140" s="533"/>
      <c r="L140" s="534"/>
      <c r="M140" s="92"/>
    </row>
    <row r="141" spans="1:26" ht="10.5" customHeight="1" thickBot="1" x14ac:dyDescent="0.3"/>
    <row r="142" spans="1:26" ht="16.5" customHeight="1" thickBot="1" x14ac:dyDescent="0.3">
      <c r="B142" s="535" t="s">
        <v>152</v>
      </c>
      <c r="C142" s="536"/>
      <c r="D142" s="537"/>
      <c r="E142" s="519" t="s">
        <v>118</v>
      </c>
      <c r="F142" s="520"/>
      <c r="G142" s="520"/>
      <c r="H142" s="520"/>
      <c r="I142" s="520"/>
      <c r="J142" s="520"/>
      <c r="K142" s="541" t="s">
        <v>250</v>
      </c>
      <c r="L142" s="542"/>
      <c r="M142" s="542"/>
      <c r="N142" s="542"/>
      <c r="O142" s="542"/>
      <c r="P142" s="542"/>
      <c r="Q142" s="542"/>
      <c r="R142" s="543"/>
    </row>
    <row r="143" spans="1:26" ht="57.75" customHeight="1" thickBot="1" x14ac:dyDescent="0.3">
      <c r="B143" s="538"/>
      <c r="C143" s="539"/>
      <c r="D143" s="540"/>
      <c r="E143" s="523" t="str">
        <f>+Matriz!Q19</f>
        <v>Revisar que los anexos técnicos contengan información detallada de acuerdo a los bienes y/o servicios que se vayan a contratar y evidencien la pluralidad del mercado.</v>
      </c>
      <c r="F143" s="628"/>
      <c r="G143" s="628"/>
      <c r="H143" s="628"/>
      <c r="I143" s="628"/>
      <c r="J143" s="628"/>
      <c r="K143" s="525" t="str">
        <f>+Matriz!Q20</f>
        <v>Comparar lo valores históricos de la contratación de bienes y servicios con las condiciones actuales del mercado y las referencias de entidades estatales.</v>
      </c>
      <c r="L143" s="526"/>
      <c r="M143" s="526"/>
      <c r="N143" s="526"/>
      <c r="O143" s="526"/>
      <c r="P143" s="526"/>
      <c r="Q143" s="526"/>
      <c r="R143" s="527"/>
    </row>
    <row r="144" spans="1:26" x14ac:dyDescent="0.25">
      <c r="B144" s="491" t="s">
        <v>119</v>
      </c>
      <c r="C144" s="493" t="s">
        <v>120</v>
      </c>
      <c r="D144" s="494"/>
      <c r="E144" s="497" t="s">
        <v>114</v>
      </c>
      <c r="F144" s="631"/>
      <c r="G144" s="499" t="s">
        <v>71</v>
      </c>
      <c r="H144" s="500"/>
      <c r="I144" s="500"/>
      <c r="J144" s="501"/>
      <c r="K144" s="518" t="s">
        <v>114</v>
      </c>
      <c r="L144" s="550"/>
      <c r="M144" s="507" t="s">
        <v>71</v>
      </c>
      <c r="N144" s="508"/>
      <c r="O144" s="508"/>
      <c r="P144" s="508"/>
      <c r="Q144" s="508"/>
      <c r="R144" s="509"/>
    </row>
    <row r="145" spans="1:18" ht="15.75" customHeight="1" thickBot="1" x14ac:dyDescent="0.3">
      <c r="B145" s="492"/>
      <c r="C145" s="495"/>
      <c r="D145" s="496"/>
      <c r="E145" s="56" t="s">
        <v>115</v>
      </c>
      <c r="F145" s="57" t="s">
        <v>116</v>
      </c>
      <c r="G145" s="502"/>
      <c r="H145" s="503"/>
      <c r="I145" s="503"/>
      <c r="J145" s="504"/>
      <c r="K145" s="56" t="s">
        <v>115</v>
      </c>
      <c r="L145" s="57" t="s">
        <v>116</v>
      </c>
      <c r="M145" s="510"/>
      <c r="N145" s="511"/>
      <c r="O145" s="511"/>
      <c r="P145" s="511"/>
      <c r="Q145" s="511"/>
      <c r="R145" s="512"/>
    </row>
    <row r="146" spans="1:18" ht="30" customHeight="1" x14ac:dyDescent="0.25">
      <c r="B146" s="513" t="s">
        <v>121</v>
      </c>
      <c r="C146" s="80" t="s">
        <v>92</v>
      </c>
      <c r="D146" s="50" t="s">
        <v>84</v>
      </c>
      <c r="E146" s="44" t="s">
        <v>99</v>
      </c>
      <c r="F146" s="83">
        <f>IF(E146="Asignado",15,IF(E146="No asignado",0,""))</f>
        <v>15</v>
      </c>
      <c r="G146" s="625" t="s">
        <v>356</v>
      </c>
      <c r="H146" s="626"/>
      <c r="I146" s="626"/>
      <c r="J146" s="627"/>
      <c r="K146" s="84" t="s">
        <v>99</v>
      </c>
      <c r="L146" s="83">
        <f t="shared" ref="L146" si="18">IF(K146="Asignado",15,IF(K146="No asignado",0,""))</f>
        <v>15</v>
      </c>
      <c r="M146" s="625" t="s">
        <v>361</v>
      </c>
      <c r="N146" s="626"/>
      <c r="O146" s="626"/>
      <c r="P146" s="626"/>
      <c r="Q146" s="626"/>
      <c r="R146" s="627"/>
    </row>
    <row r="147" spans="1:18" ht="53.25" customHeight="1" x14ac:dyDescent="0.25">
      <c r="B147" s="514"/>
      <c r="C147" s="37" t="s">
        <v>93</v>
      </c>
      <c r="D147" s="51" t="s">
        <v>85</v>
      </c>
      <c r="E147" s="39" t="s">
        <v>101</v>
      </c>
      <c r="F147" s="85">
        <f>IF(E147="Adecuado",15,IF(E147="Inadecuado",0,""))</f>
        <v>15</v>
      </c>
      <c r="G147" s="618" t="s">
        <v>357</v>
      </c>
      <c r="H147" s="619"/>
      <c r="I147" s="619"/>
      <c r="J147" s="620"/>
      <c r="K147" s="86" t="s">
        <v>101</v>
      </c>
      <c r="L147" s="85">
        <f t="shared" ref="L147" si="19">IF(K147="Adecuado",15,IF(K147="Inadecuado",0,""))</f>
        <v>15</v>
      </c>
      <c r="M147" s="618" t="s">
        <v>529</v>
      </c>
      <c r="N147" s="619"/>
      <c r="O147" s="619"/>
      <c r="P147" s="619"/>
      <c r="Q147" s="619"/>
      <c r="R147" s="620"/>
    </row>
    <row r="148" spans="1:18" ht="30" customHeight="1" x14ac:dyDescent="0.25">
      <c r="B148" s="82" t="s">
        <v>122</v>
      </c>
      <c r="C148" s="37" t="s">
        <v>94</v>
      </c>
      <c r="D148" s="51" t="s">
        <v>86</v>
      </c>
      <c r="E148" s="39" t="s">
        <v>103</v>
      </c>
      <c r="F148" s="85">
        <f>IF(E148="Oportuna",15,IF(E148="Inoportuna",0,""))</f>
        <v>15</v>
      </c>
      <c r="G148" s="618" t="s">
        <v>358</v>
      </c>
      <c r="H148" s="619"/>
      <c r="I148" s="619"/>
      <c r="J148" s="620"/>
      <c r="K148" s="86" t="s">
        <v>103</v>
      </c>
      <c r="L148" s="85">
        <f t="shared" ref="L148" si="20">IF(K148="Oportuna",15,IF(K148="Inoportuna",0,""))</f>
        <v>15</v>
      </c>
      <c r="M148" s="618" t="s">
        <v>251</v>
      </c>
      <c r="N148" s="619"/>
      <c r="O148" s="619"/>
      <c r="P148" s="619"/>
      <c r="Q148" s="619"/>
      <c r="R148" s="620"/>
    </row>
    <row r="149" spans="1:18" ht="45" customHeight="1" x14ac:dyDescent="0.25">
      <c r="B149" s="82" t="s">
        <v>123</v>
      </c>
      <c r="C149" s="37" t="s">
        <v>95</v>
      </c>
      <c r="D149" s="51" t="s">
        <v>87</v>
      </c>
      <c r="E149" s="41" t="s">
        <v>105</v>
      </c>
      <c r="F149" s="85">
        <f>IF(E149="Prevenir o detectar",15,IF(E149="No es control",0,""))</f>
        <v>15</v>
      </c>
      <c r="G149" s="618" t="s">
        <v>359</v>
      </c>
      <c r="H149" s="619"/>
      <c r="I149" s="619"/>
      <c r="J149" s="620"/>
      <c r="K149" s="87" t="s">
        <v>105</v>
      </c>
      <c r="L149" s="85">
        <f t="shared" ref="L149" si="21">IF(K149="Prevenir o detectar",15,IF(K149="No es control",0,""))</f>
        <v>15</v>
      </c>
      <c r="M149" s="618" t="s">
        <v>362</v>
      </c>
      <c r="N149" s="619"/>
      <c r="O149" s="619"/>
      <c r="P149" s="619"/>
      <c r="Q149" s="619"/>
      <c r="R149" s="620"/>
    </row>
    <row r="150" spans="1:18" ht="30" customHeight="1" x14ac:dyDescent="0.25">
      <c r="B150" s="60" t="s">
        <v>125</v>
      </c>
      <c r="C150" s="37" t="s">
        <v>96</v>
      </c>
      <c r="D150" s="51" t="s">
        <v>88</v>
      </c>
      <c r="E150" s="39" t="s">
        <v>107</v>
      </c>
      <c r="F150" s="85">
        <f>IF(E150="Confiable",15,IF(E150="No confiable",0,""))</f>
        <v>15</v>
      </c>
      <c r="G150" s="618" t="s">
        <v>305</v>
      </c>
      <c r="H150" s="619"/>
      <c r="I150" s="619"/>
      <c r="J150" s="620"/>
      <c r="K150" s="86" t="s">
        <v>107</v>
      </c>
      <c r="L150" s="85">
        <f t="shared" ref="L150" si="22">IF(K150="Confiable",15,IF(K150="No confiable",0,""))</f>
        <v>15</v>
      </c>
      <c r="M150" s="618" t="s">
        <v>252</v>
      </c>
      <c r="N150" s="619"/>
      <c r="O150" s="619"/>
      <c r="P150" s="619"/>
      <c r="Q150" s="619"/>
      <c r="R150" s="620"/>
    </row>
    <row r="151" spans="1:18" ht="45" customHeight="1" x14ac:dyDescent="0.25">
      <c r="B151" s="60" t="s">
        <v>126</v>
      </c>
      <c r="C151" s="37" t="s">
        <v>97</v>
      </c>
      <c r="D151" s="51" t="s">
        <v>89</v>
      </c>
      <c r="E151" s="41" t="s">
        <v>109</v>
      </c>
      <c r="F151" s="85">
        <f>IF(E151="Se investigan y resuelven oportunamente",15,IF(E151="No se investigan y resuelven oportunamente",0,""))</f>
        <v>15</v>
      </c>
      <c r="G151" s="618" t="s">
        <v>306</v>
      </c>
      <c r="H151" s="619"/>
      <c r="I151" s="619"/>
      <c r="J151" s="620"/>
      <c r="K151" s="87" t="s">
        <v>109</v>
      </c>
      <c r="L151" s="85">
        <f t="shared" ref="L151" si="23">IF(K151="Se investigan y resuelven oportunamente",15,IF(K151="No se investigan y resuelven oportunamente",0,""))</f>
        <v>15</v>
      </c>
      <c r="M151" s="618" t="s">
        <v>253</v>
      </c>
      <c r="N151" s="619"/>
      <c r="O151" s="619"/>
      <c r="P151" s="619"/>
      <c r="Q151" s="619"/>
      <c r="R151" s="620"/>
    </row>
    <row r="152" spans="1:18" ht="30" customHeight="1" thickBot="1" x14ac:dyDescent="0.3">
      <c r="B152" s="61" t="s">
        <v>124</v>
      </c>
      <c r="C152" s="81" t="s">
        <v>98</v>
      </c>
      <c r="D152" s="52" t="s">
        <v>90</v>
      </c>
      <c r="E152" s="42" t="s">
        <v>111</v>
      </c>
      <c r="F152" s="88">
        <f>IF(E152="Completa",10,IF(E152="Incompleta",5,IF(E152="No existe",0,"")))</f>
        <v>10</v>
      </c>
      <c r="G152" s="621" t="s">
        <v>360</v>
      </c>
      <c r="H152" s="622"/>
      <c r="I152" s="622"/>
      <c r="J152" s="623"/>
      <c r="K152" s="89" t="s">
        <v>111</v>
      </c>
      <c r="L152" s="88">
        <f t="shared" ref="L152" si="24">IF(K152="Completa",10,IF(K152="Incompleta",5,IF(K152="No existe",0,"")))</f>
        <v>10</v>
      </c>
      <c r="M152" s="621" t="s">
        <v>360</v>
      </c>
      <c r="N152" s="622"/>
      <c r="O152" s="622"/>
      <c r="P152" s="622"/>
      <c r="Q152" s="622"/>
      <c r="R152" s="623"/>
    </row>
    <row r="153" spans="1:18" ht="7.5" customHeight="1" thickBot="1" x14ac:dyDescent="0.3">
      <c r="D153" s="38"/>
      <c r="J153" s="78"/>
      <c r="K153" s="90"/>
      <c r="L153" s="91"/>
      <c r="M153" s="78"/>
    </row>
    <row r="154" spans="1:18" x14ac:dyDescent="0.25">
      <c r="D154" s="48" t="s">
        <v>91</v>
      </c>
      <c r="E154" s="482">
        <f>IF(SUM(F146:F152)=0,"-",SUM(F146:F152))</f>
        <v>100</v>
      </c>
      <c r="F154" s="483"/>
      <c r="G154" s="611"/>
      <c r="J154" s="79"/>
      <c r="K154" s="482">
        <f t="shared" ref="K154" si="25">IF(SUM(L146:L152)=0,"-",SUM(L146:L152))</f>
        <v>100</v>
      </c>
      <c r="L154" s="483"/>
      <c r="M154" s="79"/>
    </row>
    <row r="155" spans="1:18" ht="15.75" customHeight="1" thickBot="1" x14ac:dyDescent="0.3">
      <c r="D155" s="49" t="s">
        <v>117</v>
      </c>
      <c r="E155" s="486" t="str">
        <f>IF(E154&lt;=74,"Débil",IF(E154&lt;=89,"Moderado",IF(E154&lt;=100,"Fuerte","")))</f>
        <v>Fuerte</v>
      </c>
      <c r="F155" s="487"/>
      <c r="G155" s="611"/>
      <c r="J155" s="79"/>
      <c r="K155" s="486" t="str">
        <f t="shared" ref="K155" si="26">IF(K154&lt;=74,"Débil",IF(K154&lt;=89,"Moderado",IF(K154&lt;=100,"Fuerte","")))</f>
        <v>Fuerte</v>
      </c>
      <c r="L155" s="487"/>
      <c r="M155" s="79"/>
    </row>
    <row r="156" spans="1:18" ht="14.4" thickBot="1" x14ac:dyDescent="0.3"/>
    <row r="157" spans="1:18" ht="33" customHeight="1" thickBot="1" x14ac:dyDescent="0.3">
      <c r="A157" s="58" t="str">
        <f>+Matriz!E21</f>
        <v>AGRI-GD-RC-001</v>
      </c>
      <c r="B157" s="532" t="str">
        <f>+Matriz!F21</f>
        <v xml:space="preserve">Manipulación de la información para beneficio de un tercero </v>
      </c>
      <c r="C157" s="533"/>
      <c r="D157" s="533"/>
      <c r="E157" s="533"/>
      <c r="F157" s="533"/>
      <c r="G157" s="533"/>
      <c r="H157" s="533"/>
      <c r="I157" s="533"/>
      <c r="J157" s="533"/>
      <c r="K157" s="533"/>
      <c r="L157" s="534"/>
      <c r="M157" s="92"/>
    </row>
    <row r="158" spans="1:18" ht="10.5" customHeight="1" thickBot="1" x14ac:dyDescent="0.3"/>
    <row r="159" spans="1:18" ht="16.5" customHeight="1" thickBot="1" x14ac:dyDescent="0.3">
      <c r="B159" s="535" t="s">
        <v>152</v>
      </c>
      <c r="C159" s="536"/>
      <c r="D159" s="537"/>
      <c r="E159" s="519" t="s">
        <v>118</v>
      </c>
      <c r="F159" s="520"/>
      <c r="G159" s="520"/>
      <c r="H159" s="520"/>
      <c r="I159" s="520"/>
      <c r="J159" s="520"/>
      <c r="K159" s="541" t="s">
        <v>250</v>
      </c>
      <c r="L159" s="542"/>
      <c r="M159" s="542"/>
      <c r="N159" s="542"/>
      <c r="O159" s="542"/>
      <c r="P159" s="542"/>
      <c r="Q159" s="542"/>
      <c r="R159" s="543"/>
    </row>
    <row r="160" spans="1:18" ht="24.75" customHeight="1" thickBot="1" x14ac:dyDescent="0.3">
      <c r="B160" s="538"/>
      <c r="C160" s="539"/>
      <c r="D160" s="540"/>
      <c r="E160" s="523" t="str">
        <f>+Matriz!Q21</f>
        <v xml:space="preserve">Control al préstamo y consulta de los documentos físicos </v>
      </c>
      <c r="F160" s="628"/>
      <c r="G160" s="628"/>
      <c r="H160" s="628"/>
      <c r="I160" s="628"/>
      <c r="J160" s="628"/>
      <c r="K160" s="525" t="str">
        <f>+Matriz!Q22</f>
        <v xml:space="preserve">Entrega de documentos digitales a través de correo electrónico al solicitante </v>
      </c>
      <c r="L160" s="526"/>
      <c r="M160" s="526"/>
      <c r="N160" s="526"/>
      <c r="O160" s="526"/>
      <c r="P160" s="526"/>
      <c r="Q160" s="526"/>
      <c r="R160" s="527"/>
    </row>
    <row r="161" spans="1:18" x14ac:dyDescent="0.25">
      <c r="B161" s="491" t="s">
        <v>119</v>
      </c>
      <c r="C161" s="493" t="s">
        <v>120</v>
      </c>
      <c r="D161" s="494"/>
      <c r="E161" s="497" t="s">
        <v>114</v>
      </c>
      <c r="F161" s="498"/>
      <c r="G161" s="499" t="s">
        <v>71</v>
      </c>
      <c r="H161" s="500"/>
      <c r="I161" s="500"/>
      <c r="J161" s="501"/>
      <c r="K161" s="505" t="s">
        <v>114</v>
      </c>
      <c r="L161" s="550"/>
      <c r="M161" s="507" t="s">
        <v>71</v>
      </c>
      <c r="N161" s="508"/>
      <c r="O161" s="508"/>
      <c r="P161" s="508"/>
      <c r="Q161" s="508"/>
      <c r="R161" s="509"/>
    </row>
    <row r="162" spans="1:18" ht="15.75" customHeight="1" thickBot="1" x14ac:dyDescent="0.3">
      <c r="B162" s="492"/>
      <c r="C162" s="495"/>
      <c r="D162" s="496"/>
      <c r="E162" s="56" t="s">
        <v>115</v>
      </c>
      <c r="F162" s="114" t="s">
        <v>116</v>
      </c>
      <c r="G162" s="502"/>
      <c r="H162" s="503"/>
      <c r="I162" s="503"/>
      <c r="J162" s="504"/>
      <c r="K162" s="113" t="s">
        <v>115</v>
      </c>
      <c r="L162" s="57" t="s">
        <v>116</v>
      </c>
      <c r="M162" s="510"/>
      <c r="N162" s="511"/>
      <c r="O162" s="511"/>
      <c r="P162" s="511"/>
      <c r="Q162" s="511"/>
      <c r="R162" s="512"/>
    </row>
    <row r="163" spans="1:18" ht="48" customHeight="1" x14ac:dyDescent="0.25">
      <c r="B163" s="513" t="s">
        <v>121</v>
      </c>
      <c r="C163" s="93" t="s">
        <v>92</v>
      </c>
      <c r="D163" s="97" t="s">
        <v>84</v>
      </c>
      <c r="E163" s="44" t="s">
        <v>99</v>
      </c>
      <c r="F163" s="83">
        <f>IF(E163="Asignado",15,IF(E163="No asignado",0,""))</f>
        <v>15</v>
      </c>
      <c r="G163" s="612" t="s">
        <v>366</v>
      </c>
      <c r="H163" s="613"/>
      <c r="I163" s="613"/>
      <c r="J163" s="614"/>
      <c r="K163" s="84" t="s">
        <v>99</v>
      </c>
      <c r="L163" s="83">
        <f t="shared" ref="L163" si="27">IF(K163="Asignado",15,IF(K163="No asignado",0,""))</f>
        <v>15</v>
      </c>
      <c r="M163" s="615" t="s">
        <v>366</v>
      </c>
      <c r="N163" s="616"/>
      <c r="O163" s="616"/>
      <c r="P163" s="616"/>
      <c r="Q163" s="616"/>
      <c r="R163" s="617"/>
    </row>
    <row r="164" spans="1:18" ht="30" customHeight="1" x14ac:dyDescent="0.25">
      <c r="B164" s="514"/>
      <c r="C164" s="37" t="s">
        <v>93</v>
      </c>
      <c r="D164" s="51" t="s">
        <v>85</v>
      </c>
      <c r="E164" s="39" t="s">
        <v>101</v>
      </c>
      <c r="F164" s="85">
        <f>IF(E164="Adecuado",15,IF(E164="Inadecuado",0,""))</f>
        <v>15</v>
      </c>
      <c r="G164" s="599" t="s">
        <v>510</v>
      </c>
      <c r="H164" s="600"/>
      <c r="I164" s="600"/>
      <c r="J164" s="601"/>
      <c r="K164" s="86" t="s">
        <v>101</v>
      </c>
      <c r="L164" s="85">
        <f t="shared" ref="L164" si="28">IF(K164="Adecuado",15,IF(K164="Inadecuado",0,""))</f>
        <v>15</v>
      </c>
      <c r="M164" s="602" t="s">
        <v>510</v>
      </c>
      <c r="N164" s="603"/>
      <c r="O164" s="603"/>
      <c r="P164" s="603"/>
      <c r="Q164" s="603"/>
      <c r="R164" s="604"/>
    </row>
    <row r="165" spans="1:18" ht="30" customHeight="1" x14ac:dyDescent="0.25">
      <c r="B165" s="95" t="s">
        <v>122</v>
      </c>
      <c r="C165" s="37" t="s">
        <v>94</v>
      </c>
      <c r="D165" s="51" t="s">
        <v>86</v>
      </c>
      <c r="E165" s="39" t="s">
        <v>103</v>
      </c>
      <c r="F165" s="85">
        <f>IF(E165="Oportuna",15,IF(E165="Inoportuna",0,""))</f>
        <v>15</v>
      </c>
      <c r="G165" s="599" t="s">
        <v>272</v>
      </c>
      <c r="H165" s="600"/>
      <c r="I165" s="600"/>
      <c r="J165" s="601"/>
      <c r="K165" s="86" t="s">
        <v>103</v>
      </c>
      <c r="L165" s="85">
        <f t="shared" ref="L165" si="29">IF(K165="Oportuna",15,IF(K165="Inoportuna",0,""))</f>
        <v>15</v>
      </c>
      <c r="M165" s="602" t="s">
        <v>272</v>
      </c>
      <c r="N165" s="603"/>
      <c r="O165" s="603"/>
      <c r="P165" s="603"/>
      <c r="Q165" s="603"/>
      <c r="R165" s="604"/>
    </row>
    <row r="166" spans="1:18" ht="45" customHeight="1" x14ac:dyDescent="0.25">
      <c r="B166" s="95" t="s">
        <v>123</v>
      </c>
      <c r="C166" s="37" t="s">
        <v>95</v>
      </c>
      <c r="D166" s="51" t="s">
        <v>87</v>
      </c>
      <c r="E166" s="41" t="s">
        <v>105</v>
      </c>
      <c r="F166" s="85">
        <f>IF(E166="Prevenir o detectar",15,IF(E166="No es control",0,""))</f>
        <v>15</v>
      </c>
      <c r="G166" s="599" t="s">
        <v>273</v>
      </c>
      <c r="H166" s="600"/>
      <c r="I166" s="600"/>
      <c r="J166" s="601"/>
      <c r="K166" s="87" t="s">
        <v>105</v>
      </c>
      <c r="L166" s="85">
        <f t="shared" ref="L166" si="30">IF(K166="Prevenir o detectar",15,IF(K166="No es control",0,""))</f>
        <v>15</v>
      </c>
      <c r="M166" s="602" t="s">
        <v>273</v>
      </c>
      <c r="N166" s="603"/>
      <c r="O166" s="603"/>
      <c r="P166" s="603"/>
      <c r="Q166" s="603"/>
      <c r="R166" s="604"/>
    </row>
    <row r="167" spans="1:18" ht="30" customHeight="1" x14ac:dyDescent="0.25">
      <c r="B167" s="96" t="s">
        <v>125</v>
      </c>
      <c r="C167" s="37" t="s">
        <v>96</v>
      </c>
      <c r="D167" s="51" t="s">
        <v>88</v>
      </c>
      <c r="E167" s="39" t="s">
        <v>107</v>
      </c>
      <c r="F167" s="85">
        <f>IF(E167="Confiable",15,IF(E167="No confiable",0,""))</f>
        <v>15</v>
      </c>
      <c r="G167" s="599" t="s">
        <v>274</v>
      </c>
      <c r="H167" s="600"/>
      <c r="I167" s="600"/>
      <c r="J167" s="601"/>
      <c r="K167" s="86" t="s">
        <v>107</v>
      </c>
      <c r="L167" s="85">
        <f t="shared" ref="L167" si="31">IF(K167="Confiable",15,IF(K167="No confiable",0,""))</f>
        <v>15</v>
      </c>
      <c r="M167" s="602" t="s">
        <v>276</v>
      </c>
      <c r="N167" s="603"/>
      <c r="O167" s="603"/>
      <c r="P167" s="603"/>
      <c r="Q167" s="603"/>
      <c r="R167" s="604"/>
    </row>
    <row r="168" spans="1:18" ht="45" customHeight="1" x14ac:dyDescent="0.25">
      <c r="B168" s="96" t="s">
        <v>126</v>
      </c>
      <c r="C168" s="37" t="s">
        <v>97</v>
      </c>
      <c r="D168" s="51" t="s">
        <v>89</v>
      </c>
      <c r="E168" s="41" t="s">
        <v>110</v>
      </c>
      <c r="F168" s="85">
        <f>IF(E168="Se investigan y resuelven oportunamente",15,IF(E168="No se investigan y resuelven oportunamente",0,""))</f>
        <v>0</v>
      </c>
      <c r="G168" s="599" t="s">
        <v>275</v>
      </c>
      <c r="H168" s="600"/>
      <c r="I168" s="600"/>
      <c r="J168" s="601"/>
      <c r="K168" s="87" t="s">
        <v>109</v>
      </c>
      <c r="L168" s="85">
        <f t="shared" ref="L168" si="32">IF(K168="Se investigan y resuelven oportunamente",15,IF(K168="No se investigan y resuelven oportunamente",0,""))</f>
        <v>15</v>
      </c>
      <c r="M168" s="602" t="s">
        <v>365</v>
      </c>
      <c r="N168" s="603"/>
      <c r="O168" s="603"/>
      <c r="P168" s="603"/>
      <c r="Q168" s="603"/>
      <c r="R168" s="604"/>
    </row>
    <row r="169" spans="1:18" ht="30" customHeight="1" thickBot="1" x14ac:dyDescent="0.3">
      <c r="B169" s="61" t="s">
        <v>124</v>
      </c>
      <c r="C169" s="94" t="s">
        <v>98</v>
      </c>
      <c r="D169" s="52" t="s">
        <v>90</v>
      </c>
      <c r="E169" s="42" t="s">
        <v>111</v>
      </c>
      <c r="F169" s="88">
        <f>IF(E169="Completa",10,IF(E169="Incompleta",5,IF(E169="No existe",0,"")))</f>
        <v>10</v>
      </c>
      <c r="G169" s="605" t="s">
        <v>311</v>
      </c>
      <c r="H169" s="606"/>
      <c r="I169" s="606"/>
      <c r="J169" s="607"/>
      <c r="K169" s="89" t="s">
        <v>111</v>
      </c>
      <c r="L169" s="88">
        <f t="shared" ref="L169" si="33">IF(K169="Completa",10,IF(K169="Incompleta",5,IF(K169="No existe",0,"")))</f>
        <v>10</v>
      </c>
      <c r="M169" s="608" t="s">
        <v>277</v>
      </c>
      <c r="N169" s="609"/>
      <c r="O169" s="609"/>
      <c r="P169" s="609"/>
      <c r="Q169" s="609"/>
      <c r="R169" s="610"/>
    </row>
    <row r="170" spans="1:18" ht="7.5" customHeight="1" thickBot="1" x14ac:dyDescent="0.3">
      <c r="D170" s="38"/>
      <c r="J170" s="78"/>
      <c r="K170" s="90"/>
      <c r="L170" s="91"/>
      <c r="M170" s="78"/>
    </row>
    <row r="171" spans="1:18" x14ac:dyDescent="0.25">
      <c r="D171" s="48" t="s">
        <v>91</v>
      </c>
      <c r="E171" s="482">
        <f>IF(SUM(F163:F169)=0,"-",SUM(F163:F169))</f>
        <v>85</v>
      </c>
      <c r="F171" s="483"/>
      <c r="G171" s="611"/>
      <c r="J171" s="79"/>
      <c r="K171" s="482">
        <f t="shared" ref="K171" si="34">IF(SUM(L163:L169)=0,"-",SUM(L163:L169))</f>
        <v>100</v>
      </c>
      <c r="L171" s="483"/>
      <c r="M171" s="79"/>
    </row>
    <row r="172" spans="1:18" ht="15.75" customHeight="1" thickBot="1" x14ac:dyDescent="0.3">
      <c r="D172" s="49" t="s">
        <v>117</v>
      </c>
      <c r="E172" s="486" t="str">
        <f>IF(E171&lt;=74,"Débil",IF(E171&lt;=89,"Moderado",IF(E171&lt;=100,"Fuerte","")))</f>
        <v>Moderado</v>
      </c>
      <c r="F172" s="487"/>
      <c r="G172" s="611"/>
      <c r="J172" s="79"/>
      <c r="K172" s="486" t="str">
        <f t="shared" ref="K172" si="35">IF(K171&lt;=74,"Débil",IF(K171&lt;=89,"Moderado",IF(K171&lt;=100,"Fuerte","")))</f>
        <v>Fuerte</v>
      </c>
      <c r="L172" s="487"/>
      <c r="M172" s="79"/>
    </row>
    <row r="173" spans="1:18" ht="14.4" thickBot="1" x14ac:dyDescent="0.3"/>
    <row r="174" spans="1:18" ht="30" customHeight="1" thickBot="1" x14ac:dyDescent="0.3">
      <c r="A174" s="112" t="str">
        <f>+Matriz!E23</f>
        <v>AGJC-RC-001</v>
      </c>
      <c r="B174" s="593" t="str">
        <f>+Matriz!F23</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74" s="594"/>
      <c r="D174" s="594"/>
      <c r="E174" s="594"/>
      <c r="F174" s="594"/>
      <c r="G174" s="594"/>
      <c r="H174" s="594"/>
      <c r="I174" s="594"/>
      <c r="J174" s="594"/>
      <c r="K174" s="594"/>
      <c r="L174" s="595"/>
    </row>
    <row r="175" spans="1:18" ht="14.4" thickBot="1" x14ac:dyDescent="0.3"/>
    <row r="176" spans="1:18" ht="15.75" customHeight="1" x14ac:dyDescent="0.25">
      <c r="B176" s="535" t="s">
        <v>152</v>
      </c>
      <c r="C176" s="536"/>
      <c r="D176" s="536"/>
      <c r="E176" s="507" t="s">
        <v>118</v>
      </c>
      <c r="F176" s="508"/>
      <c r="G176" s="508"/>
      <c r="H176" s="508"/>
      <c r="I176" s="508"/>
      <c r="J176" s="508"/>
      <c r="K176" s="508"/>
      <c r="L176" s="509"/>
    </row>
    <row r="177" spans="1:12" ht="139.5" customHeight="1" thickBot="1" x14ac:dyDescent="0.3">
      <c r="B177" s="538"/>
      <c r="C177" s="539"/>
      <c r="D177" s="539"/>
      <c r="E177" s="632" t="str">
        <f>+Matriz!Q23</f>
        <v>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v>
      </c>
      <c r="F177" s="633"/>
      <c r="G177" s="633"/>
      <c r="H177" s="633"/>
      <c r="I177" s="633"/>
      <c r="J177" s="633"/>
      <c r="K177" s="633"/>
      <c r="L177" s="634"/>
    </row>
    <row r="178" spans="1:12" x14ac:dyDescent="0.25">
      <c r="B178" s="491" t="s">
        <v>119</v>
      </c>
      <c r="C178" s="493" t="s">
        <v>120</v>
      </c>
      <c r="D178" s="494"/>
      <c r="E178" s="518" t="s">
        <v>114</v>
      </c>
      <c r="F178" s="550"/>
      <c r="G178" s="581" t="s">
        <v>71</v>
      </c>
      <c r="H178" s="582"/>
      <c r="I178" s="582"/>
      <c r="J178" s="582"/>
      <c r="K178" s="582"/>
      <c r="L178" s="583"/>
    </row>
    <row r="179" spans="1:12" ht="15" thickBot="1" x14ac:dyDescent="0.3">
      <c r="B179" s="492"/>
      <c r="C179" s="495"/>
      <c r="D179" s="496"/>
      <c r="E179" s="56" t="s">
        <v>115</v>
      </c>
      <c r="F179" s="57" t="s">
        <v>116</v>
      </c>
      <c r="G179" s="584"/>
      <c r="H179" s="585"/>
      <c r="I179" s="585"/>
      <c r="J179" s="585"/>
      <c r="K179" s="585"/>
      <c r="L179" s="586"/>
    </row>
    <row r="180" spans="1:12" ht="49.5" customHeight="1" x14ac:dyDescent="0.25">
      <c r="B180" s="513" t="s">
        <v>121</v>
      </c>
      <c r="C180" s="93" t="s">
        <v>92</v>
      </c>
      <c r="D180" s="97" t="s">
        <v>84</v>
      </c>
      <c r="E180" s="44" t="s">
        <v>99</v>
      </c>
      <c r="F180" s="45">
        <f>IF(E180="Asignado",15,IF(E180="No asignado",0,""))</f>
        <v>15</v>
      </c>
      <c r="G180" s="587" t="s">
        <v>260</v>
      </c>
      <c r="H180" s="588"/>
      <c r="I180" s="588"/>
      <c r="J180" s="588"/>
      <c r="K180" s="588"/>
      <c r="L180" s="589"/>
    </row>
    <row r="181" spans="1:12" ht="30.75" customHeight="1" x14ac:dyDescent="0.25">
      <c r="B181" s="514"/>
      <c r="C181" s="37" t="s">
        <v>93</v>
      </c>
      <c r="D181" s="51" t="s">
        <v>85</v>
      </c>
      <c r="E181" s="39" t="s">
        <v>101</v>
      </c>
      <c r="F181" s="40">
        <f>IF(E181="Adecuado",15,IF(E181="Inadecuado",0,""))</f>
        <v>15</v>
      </c>
      <c r="G181" s="590" t="s">
        <v>261</v>
      </c>
      <c r="H181" s="591"/>
      <c r="I181" s="591"/>
      <c r="J181" s="591"/>
      <c r="K181" s="591"/>
      <c r="L181" s="592"/>
    </row>
    <row r="182" spans="1:12" ht="31.5" customHeight="1" x14ac:dyDescent="0.25">
      <c r="B182" s="95" t="s">
        <v>122</v>
      </c>
      <c r="C182" s="37" t="s">
        <v>94</v>
      </c>
      <c r="D182" s="51" t="s">
        <v>86</v>
      </c>
      <c r="E182" s="39" t="s">
        <v>103</v>
      </c>
      <c r="F182" s="40">
        <f>IF(E182="Oportuna",15,IF(E182="Inoportuna",0,""))</f>
        <v>15</v>
      </c>
      <c r="G182" s="590" t="s">
        <v>307</v>
      </c>
      <c r="H182" s="591"/>
      <c r="I182" s="591"/>
      <c r="J182" s="591"/>
      <c r="K182" s="591"/>
      <c r="L182" s="592"/>
    </row>
    <row r="183" spans="1:12" ht="68.25" customHeight="1" x14ac:dyDescent="0.25">
      <c r="B183" s="95" t="s">
        <v>123</v>
      </c>
      <c r="C183" s="37" t="s">
        <v>95</v>
      </c>
      <c r="D183" s="51" t="s">
        <v>87</v>
      </c>
      <c r="E183" s="41" t="s">
        <v>106</v>
      </c>
      <c r="F183" s="40">
        <f>IF(E183="Prevenir o detectar",15,IF(E183="No es control",0,""))</f>
        <v>0</v>
      </c>
      <c r="G183" s="590" t="s">
        <v>262</v>
      </c>
      <c r="H183" s="591"/>
      <c r="I183" s="591"/>
      <c r="J183" s="591"/>
      <c r="K183" s="591"/>
      <c r="L183" s="592"/>
    </row>
    <row r="184" spans="1:12" ht="30" customHeight="1" x14ac:dyDescent="0.25">
      <c r="B184" s="96" t="s">
        <v>125</v>
      </c>
      <c r="C184" s="37" t="s">
        <v>96</v>
      </c>
      <c r="D184" s="51" t="s">
        <v>88</v>
      </c>
      <c r="E184" s="39" t="s">
        <v>107</v>
      </c>
      <c r="F184" s="40">
        <f>IF(E184="Confiable",15,IF(E184="No confiable",0,""))</f>
        <v>15</v>
      </c>
      <c r="G184" s="560" t="s">
        <v>308</v>
      </c>
      <c r="H184" s="561"/>
      <c r="I184" s="561"/>
      <c r="J184" s="561"/>
      <c r="K184" s="561"/>
      <c r="L184" s="562"/>
    </row>
    <row r="185" spans="1:12" ht="39.6" x14ac:dyDescent="0.25">
      <c r="B185" s="96" t="s">
        <v>126</v>
      </c>
      <c r="C185" s="37" t="s">
        <v>97</v>
      </c>
      <c r="D185" s="51" t="s">
        <v>89</v>
      </c>
      <c r="E185" s="41" t="s">
        <v>109</v>
      </c>
      <c r="F185" s="40">
        <f>IF(E185="Se investigan y resuelven oportunamente",15,IF(E185="No se investigan y resuelven oportunamente",0,""))</f>
        <v>15</v>
      </c>
      <c r="G185" s="560" t="s">
        <v>263</v>
      </c>
      <c r="H185" s="561"/>
      <c r="I185" s="561"/>
      <c r="J185" s="561"/>
      <c r="K185" s="561"/>
      <c r="L185" s="562"/>
    </row>
    <row r="186" spans="1:12" ht="36.75" customHeight="1" thickBot="1" x14ac:dyDescent="0.3">
      <c r="B186" s="61" t="s">
        <v>124</v>
      </c>
      <c r="C186" s="94" t="s">
        <v>98</v>
      </c>
      <c r="D186" s="52" t="s">
        <v>90</v>
      </c>
      <c r="E186" s="42" t="s">
        <v>111</v>
      </c>
      <c r="F186" s="43">
        <f>IF(E186="Completa",10,IF(E186="Incompleta",5,IF(E186="No existe",0,"")))</f>
        <v>10</v>
      </c>
      <c r="G186" s="563" t="s">
        <v>264</v>
      </c>
      <c r="H186" s="564"/>
      <c r="I186" s="564"/>
      <c r="J186" s="564"/>
      <c r="K186" s="564"/>
      <c r="L186" s="565"/>
    </row>
    <row r="187" spans="1:12" ht="14.4" thickBot="1" x14ac:dyDescent="0.3">
      <c r="D187" s="38"/>
      <c r="G187" s="78"/>
      <c r="H187" s="78"/>
      <c r="I187" s="78"/>
      <c r="J187" s="78"/>
      <c r="K187" s="78"/>
      <c r="L187" s="78"/>
    </row>
    <row r="188" spans="1:12" x14ac:dyDescent="0.25">
      <c r="D188" s="48" t="s">
        <v>91</v>
      </c>
      <c r="E188" s="482">
        <f>IF(SUM(F180:F186)=0,"-",SUM(F180:F186))</f>
        <v>85</v>
      </c>
      <c r="F188" s="483"/>
      <c r="G188" s="79"/>
      <c r="H188" s="79"/>
      <c r="I188" s="79"/>
      <c r="J188" s="79"/>
      <c r="K188" s="79"/>
      <c r="L188" s="79"/>
    </row>
    <row r="189" spans="1:12" ht="14.4" thickBot="1" x14ac:dyDescent="0.3">
      <c r="D189" s="49" t="s">
        <v>117</v>
      </c>
      <c r="E189" s="486" t="str">
        <f>IF(E188&lt;=74,"Débil",IF(E188&lt;=89,"Moderado",IF(E188&lt;=100,"Fuerte","")))</f>
        <v>Moderado</v>
      </c>
      <c r="F189" s="487"/>
      <c r="G189" s="79"/>
      <c r="H189" s="79"/>
      <c r="I189" s="79"/>
      <c r="J189" s="79"/>
      <c r="K189" s="79"/>
      <c r="L189" s="79"/>
    </row>
    <row r="190" spans="1:12" ht="14.4" thickBot="1" x14ac:dyDescent="0.3"/>
    <row r="191" spans="1:12" ht="30" customHeight="1" thickBot="1" x14ac:dyDescent="0.3">
      <c r="A191" s="58" t="str">
        <f>+Matriz!E24</f>
        <v>AGFF-RC-001</v>
      </c>
      <c r="B191" s="593" t="str">
        <f>+Matriz!F24</f>
        <v>Posibilidad de recibir o solicitar cualquier dádiva o beneficio a nombre propio o de terceros, por destinar recursos de la entidad; impactando de forma negativa los intereses del Canal.</v>
      </c>
      <c r="C191" s="594"/>
      <c r="D191" s="594"/>
      <c r="E191" s="594"/>
      <c r="F191" s="594"/>
      <c r="G191" s="594"/>
      <c r="H191" s="594"/>
      <c r="I191" s="594"/>
      <c r="J191" s="594"/>
      <c r="K191" s="594"/>
      <c r="L191" s="595"/>
    </row>
    <row r="192" spans="1:12" ht="14.4" thickBot="1" x14ac:dyDescent="0.3"/>
    <row r="193" spans="1:12" ht="15.75" customHeight="1" x14ac:dyDescent="0.25">
      <c r="B193" s="535" t="s">
        <v>152</v>
      </c>
      <c r="C193" s="536"/>
      <c r="D193" s="536"/>
      <c r="E193" s="507" t="s">
        <v>118</v>
      </c>
      <c r="F193" s="508"/>
      <c r="G193" s="508"/>
      <c r="H193" s="508"/>
      <c r="I193" s="508"/>
      <c r="J193" s="508"/>
      <c r="K193" s="508"/>
      <c r="L193" s="509"/>
    </row>
    <row r="194" spans="1:12" ht="36.75" customHeight="1" thickBot="1" x14ac:dyDescent="0.3">
      <c r="B194" s="538"/>
      <c r="C194" s="539"/>
      <c r="D194" s="539"/>
      <c r="E194" s="578" t="str">
        <f>+Matriz!Q24</f>
        <v>Aplicar procedimiento: AGFF-PD-010 LIQUIDACIÓN ÓRDENES DE PAGO 
Puntos de control: 11, 12.</v>
      </c>
      <c r="F194" s="579"/>
      <c r="G194" s="579"/>
      <c r="H194" s="579"/>
      <c r="I194" s="579"/>
      <c r="J194" s="579"/>
      <c r="K194" s="579"/>
      <c r="L194" s="580"/>
    </row>
    <row r="195" spans="1:12" x14ac:dyDescent="0.25">
      <c r="B195" s="491" t="s">
        <v>119</v>
      </c>
      <c r="C195" s="493" t="s">
        <v>120</v>
      </c>
      <c r="D195" s="494"/>
      <c r="E195" s="518" t="s">
        <v>114</v>
      </c>
      <c r="F195" s="550"/>
      <c r="G195" s="581" t="s">
        <v>71</v>
      </c>
      <c r="H195" s="582"/>
      <c r="I195" s="582"/>
      <c r="J195" s="582"/>
      <c r="K195" s="582"/>
      <c r="L195" s="583"/>
    </row>
    <row r="196" spans="1:12" ht="15" thickBot="1" x14ac:dyDescent="0.3">
      <c r="B196" s="492"/>
      <c r="C196" s="495"/>
      <c r="D196" s="496"/>
      <c r="E196" s="56" t="s">
        <v>115</v>
      </c>
      <c r="F196" s="57" t="s">
        <v>116</v>
      </c>
      <c r="G196" s="584"/>
      <c r="H196" s="585"/>
      <c r="I196" s="585"/>
      <c r="J196" s="585"/>
      <c r="K196" s="585"/>
      <c r="L196" s="586"/>
    </row>
    <row r="197" spans="1:12" ht="49.5" customHeight="1" x14ac:dyDescent="0.25">
      <c r="B197" s="513" t="s">
        <v>121</v>
      </c>
      <c r="C197" s="93" t="s">
        <v>92</v>
      </c>
      <c r="D197" s="97" t="s">
        <v>84</v>
      </c>
      <c r="E197" s="44" t="s">
        <v>99</v>
      </c>
      <c r="F197" s="45">
        <f>IF(E197="Asignado",15,IF(E197="No asignado",0,""))</f>
        <v>15</v>
      </c>
      <c r="G197" s="596" t="s">
        <v>283</v>
      </c>
      <c r="H197" s="597"/>
      <c r="I197" s="597"/>
      <c r="J197" s="597"/>
      <c r="K197" s="597"/>
      <c r="L197" s="598"/>
    </row>
    <row r="198" spans="1:12" ht="30.75" customHeight="1" x14ac:dyDescent="0.25">
      <c r="B198" s="514"/>
      <c r="C198" s="37" t="s">
        <v>93</v>
      </c>
      <c r="D198" s="51" t="s">
        <v>85</v>
      </c>
      <c r="E198" s="39" t="s">
        <v>101</v>
      </c>
      <c r="F198" s="40">
        <f>IF(E198="Adecuado",15,IF(E198="Inadecuado",0,""))</f>
        <v>15</v>
      </c>
      <c r="G198" s="590" t="s">
        <v>284</v>
      </c>
      <c r="H198" s="591"/>
      <c r="I198" s="591"/>
      <c r="J198" s="591"/>
      <c r="K198" s="591"/>
      <c r="L198" s="592"/>
    </row>
    <row r="199" spans="1:12" ht="47.25" customHeight="1" x14ac:dyDescent="0.25">
      <c r="B199" s="95" t="s">
        <v>122</v>
      </c>
      <c r="C199" s="37" t="s">
        <v>94</v>
      </c>
      <c r="D199" s="51" t="s">
        <v>86</v>
      </c>
      <c r="E199" s="39" t="s">
        <v>103</v>
      </c>
      <c r="F199" s="40">
        <f>IF(E199="Oportuna",15,IF(E199="Inoportuna",0,""))</f>
        <v>15</v>
      </c>
      <c r="G199" s="590" t="s">
        <v>312</v>
      </c>
      <c r="H199" s="591"/>
      <c r="I199" s="591"/>
      <c r="J199" s="591"/>
      <c r="K199" s="591"/>
      <c r="L199" s="592"/>
    </row>
    <row r="200" spans="1:12" ht="42" customHeight="1" x14ac:dyDescent="0.25">
      <c r="B200" s="95" t="s">
        <v>123</v>
      </c>
      <c r="C200" s="37" t="s">
        <v>95</v>
      </c>
      <c r="D200" s="51" t="s">
        <v>87</v>
      </c>
      <c r="E200" s="41" t="s">
        <v>105</v>
      </c>
      <c r="F200" s="40">
        <f>IF(E200="Prevenir o detectar",15,IF(E200="No es control",0,""))</f>
        <v>15</v>
      </c>
      <c r="G200" s="590" t="s">
        <v>313</v>
      </c>
      <c r="H200" s="591"/>
      <c r="I200" s="591"/>
      <c r="J200" s="591"/>
      <c r="K200" s="591"/>
      <c r="L200" s="592"/>
    </row>
    <row r="201" spans="1:12" ht="45" customHeight="1" x14ac:dyDescent="0.25">
      <c r="B201" s="96" t="s">
        <v>125</v>
      </c>
      <c r="C201" s="37" t="s">
        <v>96</v>
      </c>
      <c r="D201" s="51" t="s">
        <v>88</v>
      </c>
      <c r="E201" s="39" t="s">
        <v>107</v>
      </c>
      <c r="F201" s="40">
        <f>IF(E201="Confiable",15,IF(E201="No confiable",0,""))</f>
        <v>15</v>
      </c>
      <c r="G201" s="590" t="s">
        <v>285</v>
      </c>
      <c r="H201" s="591"/>
      <c r="I201" s="591"/>
      <c r="J201" s="591"/>
      <c r="K201" s="591"/>
      <c r="L201" s="592"/>
    </row>
    <row r="202" spans="1:12" ht="45" customHeight="1" x14ac:dyDescent="0.25">
      <c r="B202" s="96" t="s">
        <v>126</v>
      </c>
      <c r="C202" s="37" t="s">
        <v>97</v>
      </c>
      <c r="D202" s="51" t="s">
        <v>89</v>
      </c>
      <c r="E202" s="41" t="s">
        <v>109</v>
      </c>
      <c r="F202" s="40">
        <f>IF(E202="Se investigan y resuelven oportunamente",15,IF(E202="No se investigan y resuelven oportunamente",0,""))</f>
        <v>15</v>
      </c>
      <c r="G202" s="590" t="s">
        <v>286</v>
      </c>
      <c r="H202" s="591"/>
      <c r="I202" s="591"/>
      <c r="J202" s="591"/>
      <c r="K202" s="591"/>
      <c r="L202" s="592"/>
    </row>
    <row r="203" spans="1:12" ht="36.75" customHeight="1" thickBot="1" x14ac:dyDescent="0.3">
      <c r="B203" s="61" t="s">
        <v>124</v>
      </c>
      <c r="C203" s="94" t="s">
        <v>98</v>
      </c>
      <c r="D203" s="52" t="s">
        <v>90</v>
      </c>
      <c r="E203" s="42" t="s">
        <v>111</v>
      </c>
      <c r="F203" s="43">
        <f>IF(E203="Completa",10,IF(E203="Incompleta",5,IF(E203="No existe",0,"")))</f>
        <v>10</v>
      </c>
      <c r="G203" s="563" t="s">
        <v>287</v>
      </c>
      <c r="H203" s="564"/>
      <c r="I203" s="564"/>
      <c r="J203" s="564"/>
      <c r="K203" s="564"/>
      <c r="L203" s="565"/>
    </row>
    <row r="204" spans="1:12" ht="14.4" thickBot="1" x14ac:dyDescent="0.3">
      <c r="D204" s="38"/>
      <c r="G204" s="78"/>
      <c r="H204" s="78"/>
      <c r="I204" s="78"/>
      <c r="J204" s="78"/>
      <c r="K204" s="78"/>
      <c r="L204" s="78"/>
    </row>
    <row r="205" spans="1:12" x14ac:dyDescent="0.25">
      <c r="D205" s="48" t="s">
        <v>91</v>
      </c>
      <c r="E205" s="482">
        <f>IF(SUM(F197:F203)=0,"-",SUM(F197:F203))</f>
        <v>100</v>
      </c>
      <c r="F205" s="483"/>
      <c r="G205" s="79"/>
      <c r="H205" s="79"/>
      <c r="I205" s="79"/>
      <c r="J205" s="79"/>
      <c r="K205" s="79"/>
      <c r="L205" s="79"/>
    </row>
    <row r="206" spans="1:12" ht="14.4" thickBot="1" x14ac:dyDescent="0.3">
      <c r="D206" s="49" t="s">
        <v>117</v>
      </c>
      <c r="E206" s="486" t="str">
        <f>IF(E205&lt;=74,"Débil",IF(E205&lt;=89,"Moderado",IF(E205&lt;=100,"Fuerte","")))</f>
        <v>Fuerte</v>
      </c>
      <c r="F206" s="487"/>
      <c r="G206" s="79"/>
      <c r="H206" s="79"/>
      <c r="I206" s="79"/>
      <c r="J206" s="79"/>
      <c r="K206" s="79"/>
      <c r="L206" s="79"/>
    </row>
    <row r="207" spans="1:12" ht="14.4" thickBot="1" x14ac:dyDescent="0.3"/>
    <row r="208" spans="1:12" ht="30" customHeight="1" thickBot="1" x14ac:dyDescent="0.3">
      <c r="A208" s="58" t="str">
        <f>+Matriz!E25</f>
        <v>AGFF-RC-002</v>
      </c>
      <c r="B208" s="593" t="str">
        <f>+Matriz!F25</f>
        <v>Registrar operaciones contables no ciertas con el fin de beneficiar a un tercero.</v>
      </c>
      <c r="C208" s="594"/>
      <c r="D208" s="594"/>
      <c r="E208" s="594"/>
      <c r="F208" s="594"/>
      <c r="G208" s="594"/>
      <c r="H208" s="594"/>
      <c r="I208" s="594"/>
      <c r="J208" s="594"/>
      <c r="K208" s="594"/>
      <c r="L208" s="595"/>
    </row>
    <row r="209" spans="2:12" ht="14.4" thickBot="1" x14ac:dyDescent="0.3"/>
    <row r="210" spans="2:12" ht="15.75" customHeight="1" x14ac:dyDescent="0.25">
      <c r="B210" s="535" t="s">
        <v>152</v>
      </c>
      <c r="C210" s="536"/>
      <c r="D210" s="536"/>
      <c r="E210" s="507" t="s">
        <v>118</v>
      </c>
      <c r="F210" s="508"/>
      <c r="G210" s="508"/>
      <c r="H210" s="508"/>
      <c r="I210" s="508"/>
      <c r="J210" s="508"/>
      <c r="K210" s="508"/>
      <c r="L210" s="509"/>
    </row>
    <row r="211" spans="2:12" ht="69.75" customHeight="1" thickBot="1" x14ac:dyDescent="0.3">
      <c r="B211" s="538"/>
      <c r="C211" s="539"/>
      <c r="D211" s="539"/>
      <c r="E211" s="578" t="str">
        <f>+Matriz!Q25</f>
        <v xml:space="preserve">Aplicar procedimiento: AGFF-PD-010 LIQUIDACIÓN ÓRDENES DE PAGO 
Puntos de control: 1, 2, 4,5 8,9, </v>
      </c>
      <c r="F211" s="579"/>
      <c r="G211" s="579"/>
      <c r="H211" s="579"/>
      <c r="I211" s="579"/>
      <c r="J211" s="579"/>
      <c r="K211" s="579"/>
      <c r="L211" s="580"/>
    </row>
    <row r="212" spans="2:12" x14ac:dyDescent="0.25">
      <c r="B212" s="491" t="s">
        <v>119</v>
      </c>
      <c r="C212" s="493" t="s">
        <v>120</v>
      </c>
      <c r="D212" s="494"/>
      <c r="E212" s="518" t="s">
        <v>114</v>
      </c>
      <c r="F212" s="550"/>
      <c r="G212" s="581" t="s">
        <v>71</v>
      </c>
      <c r="H212" s="582"/>
      <c r="I212" s="582"/>
      <c r="J212" s="582"/>
      <c r="K212" s="582"/>
      <c r="L212" s="583"/>
    </row>
    <row r="213" spans="2:12" ht="15" thickBot="1" x14ac:dyDescent="0.3">
      <c r="B213" s="492"/>
      <c r="C213" s="495"/>
      <c r="D213" s="496"/>
      <c r="E213" s="56" t="s">
        <v>115</v>
      </c>
      <c r="F213" s="57" t="s">
        <v>116</v>
      </c>
      <c r="G213" s="584"/>
      <c r="H213" s="585"/>
      <c r="I213" s="585"/>
      <c r="J213" s="585"/>
      <c r="K213" s="585"/>
      <c r="L213" s="586"/>
    </row>
    <row r="214" spans="2:12" ht="49.5" customHeight="1" x14ac:dyDescent="0.25">
      <c r="B214" s="513" t="s">
        <v>121</v>
      </c>
      <c r="C214" s="93" t="s">
        <v>92</v>
      </c>
      <c r="D214" s="97" t="s">
        <v>84</v>
      </c>
      <c r="E214" s="44" t="s">
        <v>99</v>
      </c>
      <c r="F214" s="45">
        <f>IF(E214="Asignado",15,IF(E214="No asignado",0,""))</f>
        <v>15</v>
      </c>
      <c r="G214" s="587" t="s">
        <v>283</v>
      </c>
      <c r="H214" s="588"/>
      <c r="I214" s="588"/>
      <c r="J214" s="588"/>
      <c r="K214" s="588"/>
      <c r="L214" s="589"/>
    </row>
    <row r="215" spans="2:12" ht="36" customHeight="1" x14ac:dyDescent="0.25">
      <c r="B215" s="514"/>
      <c r="C215" s="37" t="s">
        <v>93</v>
      </c>
      <c r="D215" s="51" t="s">
        <v>85</v>
      </c>
      <c r="E215" s="39" t="s">
        <v>101</v>
      </c>
      <c r="F215" s="40">
        <f>IF(E215="Adecuado",15,IF(E215="Inadecuado",0,""))</f>
        <v>15</v>
      </c>
      <c r="G215" s="590" t="s">
        <v>284</v>
      </c>
      <c r="H215" s="591"/>
      <c r="I215" s="591"/>
      <c r="J215" s="591"/>
      <c r="K215" s="591"/>
      <c r="L215" s="592"/>
    </row>
    <row r="216" spans="2:12" ht="53.25" customHeight="1" x14ac:dyDescent="0.25">
      <c r="B216" s="95" t="s">
        <v>122</v>
      </c>
      <c r="C216" s="37" t="s">
        <v>94</v>
      </c>
      <c r="D216" s="51" t="s">
        <v>86</v>
      </c>
      <c r="E216" s="39" t="s">
        <v>103</v>
      </c>
      <c r="F216" s="40">
        <f>IF(E216="Oportuna",15,IF(E216="Inoportuna",0,""))</f>
        <v>15</v>
      </c>
      <c r="G216" s="590" t="s">
        <v>312</v>
      </c>
      <c r="H216" s="591"/>
      <c r="I216" s="591"/>
      <c r="J216" s="591"/>
      <c r="K216" s="591"/>
      <c r="L216" s="592"/>
    </row>
    <row r="217" spans="2:12" ht="49.5" customHeight="1" x14ac:dyDescent="0.25">
      <c r="B217" s="95" t="s">
        <v>123</v>
      </c>
      <c r="C217" s="37" t="s">
        <v>95</v>
      </c>
      <c r="D217" s="51" t="s">
        <v>87</v>
      </c>
      <c r="E217" s="41" t="s">
        <v>105</v>
      </c>
      <c r="F217" s="40">
        <f>IF(E217="Prevenir o detectar",15,IF(E217="No es control",0,""))</f>
        <v>15</v>
      </c>
      <c r="G217" s="590" t="s">
        <v>313</v>
      </c>
      <c r="H217" s="591"/>
      <c r="I217" s="591"/>
      <c r="J217" s="591"/>
      <c r="K217" s="591"/>
      <c r="L217" s="592"/>
    </row>
    <row r="218" spans="2:12" ht="45" customHeight="1" x14ac:dyDescent="0.25">
      <c r="B218" s="96" t="s">
        <v>125</v>
      </c>
      <c r="C218" s="37" t="s">
        <v>96</v>
      </c>
      <c r="D218" s="51" t="s">
        <v>88</v>
      </c>
      <c r="E218" s="39" t="s">
        <v>107</v>
      </c>
      <c r="F218" s="40">
        <f>IF(E218="Confiable",15,IF(E218="No confiable",0,""))</f>
        <v>15</v>
      </c>
      <c r="G218" s="560" t="s">
        <v>285</v>
      </c>
      <c r="H218" s="561"/>
      <c r="I218" s="561"/>
      <c r="J218" s="561"/>
      <c r="K218" s="561"/>
      <c r="L218" s="562"/>
    </row>
    <row r="219" spans="2:12" ht="45" customHeight="1" x14ac:dyDescent="0.25">
      <c r="B219" s="96" t="s">
        <v>126</v>
      </c>
      <c r="C219" s="37" t="s">
        <v>97</v>
      </c>
      <c r="D219" s="51" t="s">
        <v>89</v>
      </c>
      <c r="E219" s="41" t="s">
        <v>109</v>
      </c>
      <c r="F219" s="40">
        <f>IF(E219="Se investigan y resuelven oportunamente",15,IF(E219="No se investigan y resuelven oportunamente",0,""))</f>
        <v>15</v>
      </c>
      <c r="G219" s="560" t="s">
        <v>286</v>
      </c>
      <c r="H219" s="561"/>
      <c r="I219" s="561"/>
      <c r="J219" s="561"/>
      <c r="K219" s="561"/>
      <c r="L219" s="562"/>
    </row>
    <row r="220" spans="2:12" ht="36.75" customHeight="1" thickBot="1" x14ac:dyDescent="0.3">
      <c r="B220" s="61" t="s">
        <v>124</v>
      </c>
      <c r="C220" s="94" t="s">
        <v>98</v>
      </c>
      <c r="D220" s="52" t="s">
        <v>90</v>
      </c>
      <c r="E220" s="42" t="s">
        <v>111</v>
      </c>
      <c r="F220" s="43">
        <f>IF(E220="Completa",10,IF(E220="Incompleta",5,IF(E220="No existe",0,"")))</f>
        <v>10</v>
      </c>
      <c r="G220" s="563" t="s">
        <v>287</v>
      </c>
      <c r="H220" s="564"/>
      <c r="I220" s="564"/>
      <c r="J220" s="564"/>
      <c r="K220" s="564"/>
      <c r="L220" s="565"/>
    </row>
    <row r="221" spans="2:12" ht="14.4" thickBot="1" x14ac:dyDescent="0.3">
      <c r="D221" s="38"/>
      <c r="G221" s="78"/>
      <c r="H221" s="78"/>
      <c r="I221" s="78"/>
      <c r="J221" s="78"/>
      <c r="K221" s="78"/>
      <c r="L221" s="78"/>
    </row>
    <row r="222" spans="2:12" x14ac:dyDescent="0.25">
      <c r="D222" s="48" t="s">
        <v>91</v>
      </c>
      <c r="E222" s="482">
        <f>IF(SUM(F214:F220)=0,"-",SUM(F214:F220))</f>
        <v>100</v>
      </c>
      <c r="F222" s="483"/>
      <c r="G222" s="79"/>
      <c r="H222" s="79"/>
      <c r="I222" s="79"/>
      <c r="J222" s="79"/>
      <c r="K222" s="79"/>
      <c r="L222" s="79"/>
    </row>
    <row r="223" spans="2:12" ht="14.4" thickBot="1" x14ac:dyDescent="0.3">
      <c r="D223" s="49" t="s">
        <v>117</v>
      </c>
      <c r="E223" s="486" t="str">
        <f>IF(E222&lt;=74,"Débil",IF(E222&lt;=89,"Moderado",IF(E222&lt;=100,"Fuerte","")))</f>
        <v>Fuerte</v>
      </c>
      <c r="F223" s="487"/>
      <c r="G223" s="79"/>
      <c r="H223" s="79"/>
      <c r="I223" s="79"/>
      <c r="J223" s="79"/>
      <c r="K223" s="79"/>
      <c r="L223" s="79"/>
    </row>
    <row r="224" spans="2:12" ht="14.4" thickBot="1" x14ac:dyDescent="0.3"/>
    <row r="225" spans="1:12" ht="30" customHeight="1" thickBot="1" x14ac:dyDescent="0.3">
      <c r="A225" s="58" t="str">
        <f>+Matriz!E26</f>
        <v>AAUT-RC-001</v>
      </c>
      <c r="B225" s="532" t="str">
        <f>+Matriz!F26</f>
        <v>Facilitar copias de material audiovisual sin el debido procedimiento a cambio de beneficios económicos personales dados por parte de terceros</v>
      </c>
      <c r="C225" s="533"/>
      <c r="D225" s="533"/>
      <c r="E225" s="533"/>
      <c r="F225" s="533"/>
      <c r="G225" s="533"/>
      <c r="H225" s="533"/>
      <c r="I225" s="533"/>
      <c r="J225" s="533"/>
      <c r="K225" s="533"/>
      <c r="L225" s="534"/>
    </row>
    <row r="226" spans="1:12" ht="10.5" customHeight="1" thickBot="1" x14ac:dyDescent="0.3"/>
    <row r="227" spans="1:12" ht="16.5" customHeight="1" x14ac:dyDescent="0.25">
      <c r="B227" s="535" t="s">
        <v>152</v>
      </c>
      <c r="C227" s="536"/>
      <c r="D227" s="536"/>
      <c r="E227" s="507" t="s">
        <v>118</v>
      </c>
      <c r="F227" s="508"/>
      <c r="G227" s="508"/>
      <c r="H227" s="508"/>
      <c r="I227" s="508"/>
      <c r="J227" s="508"/>
      <c r="K227" s="508"/>
      <c r="L227" s="509"/>
    </row>
    <row r="228" spans="1:12" ht="54.75" customHeight="1" thickBot="1" x14ac:dyDescent="0.3">
      <c r="B228" s="538"/>
      <c r="C228" s="539"/>
      <c r="D228" s="539"/>
      <c r="E228" s="578" t="str">
        <f>+Matriz!Q26</f>
        <v>Ejecutar procedimiento: AAUT-PD-001 ATENCIÓN Y RESPUESTA A REQUERIMIENTOS DE LA CIUDADANÍA - Punto de Control actividad 10</v>
      </c>
      <c r="F228" s="579"/>
      <c r="G228" s="579"/>
      <c r="H228" s="579"/>
      <c r="I228" s="579"/>
      <c r="J228" s="579"/>
      <c r="K228" s="579"/>
      <c r="L228" s="580"/>
    </row>
    <row r="229" spans="1:12" x14ac:dyDescent="0.25">
      <c r="B229" s="491" t="s">
        <v>119</v>
      </c>
      <c r="C229" s="493" t="s">
        <v>120</v>
      </c>
      <c r="D229" s="494"/>
      <c r="E229" s="518" t="s">
        <v>114</v>
      </c>
      <c r="F229" s="550"/>
      <c r="G229" s="581" t="s">
        <v>71</v>
      </c>
      <c r="H229" s="582"/>
      <c r="I229" s="582"/>
      <c r="J229" s="582"/>
      <c r="K229" s="582"/>
      <c r="L229" s="583"/>
    </row>
    <row r="230" spans="1:12" ht="15" thickBot="1" x14ac:dyDescent="0.3">
      <c r="B230" s="492"/>
      <c r="C230" s="495"/>
      <c r="D230" s="496"/>
      <c r="E230" s="56" t="s">
        <v>115</v>
      </c>
      <c r="F230" s="57" t="s">
        <v>116</v>
      </c>
      <c r="G230" s="584"/>
      <c r="H230" s="585"/>
      <c r="I230" s="585"/>
      <c r="J230" s="585"/>
      <c r="K230" s="585"/>
      <c r="L230" s="586"/>
    </row>
    <row r="231" spans="1:12" ht="30" customHeight="1" x14ac:dyDescent="0.25">
      <c r="B231" s="513" t="s">
        <v>121</v>
      </c>
      <c r="C231" s="73" t="s">
        <v>92</v>
      </c>
      <c r="D231" s="50" t="s">
        <v>84</v>
      </c>
      <c r="E231" s="44" t="s">
        <v>99</v>
      </c>
      <c r="F231" s="45">
        <f>IF(E231="Asignado",15,IF(E231="No asignado",0,""))</f>
        <v>15</v>
      </c>
      <c r="G231" s="566" t="s">
        <v>373</v>
      </c>
      <c r="H231" s="567"/>
      <c r="I231" s="567"/>
      <c r="J231" s="567"/>
      <c r="K231" s="567"/>
      <c r="L231" s="568"/>
    </row>
    <row r="232" spans="1:12" ht="30" customHeight="1" x14ac:dyDescent="0.25">
      <c r="B232" s="514"/>
      <c r="C232" s="37" t="s">
        <v>93</v>
      </c>
      <c r="D232" s="51" t="s">
        <v>85</v>
      </c>
      <c r="E232" s="39" t="s">
        <v>101</v>
      </c>
      <c r="F232" s="40">
        <f>IF(E232="Adecuado",15,IF(E232="Inadecuado",0,""))</f>
        <v>15</v>
      </c>
      <c r="G232" s="569"/>
      <c r="H232" s="570"/>
      <c r="I232" s="570"/>
      <c r="J232" s="570"/>
      <c r="K232" s="570"/>
      <c r="L232" s="571"/>
    </row>
    <row r="233" spans="1:12" ht="30" customHeight="1" x14ac:dyDescent="0.25">
      <c r="B233" s="72" t="s">
        <v>122</v>
      </c>
      <c r="C233" s="37" t="s">
        <v>94</v>
      </c>
      <c r="D233" s="51" t="s">
        <v>86</v>
      </c>
      <c r="E233" s="39" t="s">
        <v>103</v>
      </c>
      <c r="F233" s="40">
        <f>IF(E233="Oportuna",15,IF(E233="Inoportuna",0,""))</f>
        <v>15</v>
      </c>
      <c r="G233" s="569" t="s">
        <v>374</v>
      </c>
      <c r="H233" s="570"/>
      <c r="I233" s="570"/>
      <c r="J233" s="570"/>
      <c r="K233" s="570"/>
      <c r="L233" s="571"/>
    </row>
    <row r="234" spans="1:12" ht="45" customHeight="1" x14ac:dyDescent="0.25">
      <c r="B234" s="72" t="s">
        <v>123</v>
      </c>
      <c r="C234" s="37" t="s">
        <v>95</v>
      </c>
      <c r="D234" s="51" t="s">
        <v>87</v>
      </c>
      <c r="E234" s="41" t="s">
        <v>105</v>
      </c>
      <c r="F234" s="40">
        <f>IF(E234="Prevenir o detectar",15,IF(E234="No es control",0,""))</f>
        <v>15</v>
      </c>
      <c r="G234" s="569" t="s">
        <v>233</v>
      </c>
      <c r="H234" s="570"/>
      <c r="I234" s="570"/>
      <c r="J234" s="570"/>
      <c r="K234" s="570"/>
      <c r="L234" s="571"/>
    </row>
    <row r="235" spans="1:12" ht="30" customHeight="1" x14ac:dyDescent="0.25">
      <c r="B235" s="60" t="s">
        <v>125</v>
      </c>
      <c r="C235" s="37" t="s">
        <v>96</v>
      </c>
      <c r="D235" s="51" t="s">
        <v>88</v>
      </c>
      <c r="E235" s="39" t="s">
        <v>107</v>
      </c>
      <c r="F235" s="40">
        <f>IF(E235="Confiable",15,IF(E235="No confiable",0,""))</f>
        <v>15</v>
      </c>
      <c r="G235" s="572" t="s">
        <v>234</v>
      </c>
      <c r="H235" s="573"/>
      <c r="I235" s="573"/>
      <c r="J235" s="573"/>
      <c r="K235" s="573"/>
      <c r="L235" s="574"/>
    </row>
    <row r="236" spans="1:12" ht="45" customHeight="1" x14ac:dyDescent="0.25">
      <c r="B236" s="60" t="s">
        <v>126</v>
      </c>
      <c r="C236" s="37" t="s">
        <v>97</v>
      </c>
      <c r="D236" s="51" t="s">
        <v>89</v>
      </c>
      <c r="E236" s="41" t="s">
        <v>110</v>
      </c>
      <c r="F236" s="40">
        <f>IF(E236="Se investigan y resuelven oportunamente",15,IF(E236="No se investigan y resuelven oportunamente",0,""))</f>
        <v>0</v>
      </c>
      <c r="G236" s="569" t="s">
        <v>235</v>
      </c>
      <c r="H236" s="570"/>
      <c r="I236" s="570"/>
      <c r="J236" s="570"/>
      <c r="K236" s="570"/>
      <c r="L236" s="571"/>
    </row>
    <row r="237" spans="1:12" ht="30" customHeight="1" thickBot="1" x14ac:dyDescent="0.3">
      <c r="B237" s="61" t="s">
        <v>124</v>
      </c>
      <c r="C237" s="74" t="s">
        <v>98</v>
      </c>
      <c r="D237" s="52" t="s">
        <v>90</v>
      </c>
      <c r="E237" s="42" t="s">
        <v>111</v>
      </c>
      <c r="F237" s="43">
        <f>IF(E237="Completa",10,IF(E237="Incompleta",5,IF(E237="No existe",0,"")))</f>
        <v>10</v>
      </c>
      <c r="G237" s="575" t="s">
        <v>375</v>
      </c>
      <c r="H237" s="576"/>
      <c r="I237" s="576"/>
      <c r="J237" s="576"/>
      <c r="K237" s="576"/>
      <c r="L237" s="577"/>
    </row>
    <row r="238" spans="1:12" ht="7.5" customHeight="1" thickBot="1" x14ac:dyDescent="0.3">
      <c r="D238" s="38"/>
      <c r="G238" s="78"/>
      <c r="H238" s="78"/>
      <c r="I238" s="78"/>
      <c r="J238" s="78"/>
      <c r="K238" s="78"/>
      <c r="L238" s="78"/>
    </row>
    <row r="239" spans="1:12" x14ac:dyDescent="0.25">
      <c r="D239" s="48" t="s">
        <v>91</v>
      </c>
      <c r="E239" s="482">
        <f>IF(SUM(F231:F237)=0,"-",SUM(F231:F237))</f>
        <v>85</v>
      </c>
      <c r="F239" s="483"/>
      <c r="G239" s="79"/>
      <c r="H239" s="79"/>
      <c r="I239" s="79"/>
      <c r="J239" s="79"/>
      <c r="K239" s="79"/>
      <c r="L239" s="79"/>
    </row>
    <row r="240" spans="1:12" ht="14.4" thickBot="1" x14ac:dyDescent="0.3">
      <c r="D240" s="49" t="s">
        <v>117</v>
      </c>
      <c r="E240" s="486" t="str">
        <f>IF(E239&lt;=74,"Débil",IF(E239&lt;=89,"Moderado",IF(E239&lt;=100,"Fuerte","")))</f>
        <v>Moderado</v>
      </c>
      <c r="F240" s="487"/>
      <c r="G240" s="79"/>
      <c r="H240" s="79"/>
      <c r="I240" s="79"/>
      <c r="J240" s="79"/>
      <c r="K240" s="79"/>
      <c r="L240" s="79"/>
    </row>
    <row r="242" spans="1:50" ht="14.4" thickBot="1" x14ac:dyDescent="0.3"/>
    <row r="243" spans="1:50" ht="33" customHeight="1" thickBot="1" x14ac:dyDescent="0.3">
      <c r="A243" s="58" t="str">
        <f>Matriz!E27</f>
        <v>CCSE-RC-001</v>
      </c>
      <c r="B243" s="532" t="str">
        <f>Matriz!F27</f>
        <v>Favorecimiento en la presentación de resultados de auditorías y/o seguimientos, omitiendo en los informes las situaciones detectadas.</v>
      </c>
      <c r="C243" s="533"/>
      <c r="D243" s="533"/>
      <c r="E243" s="533"/>
      <c r="F243" s="533"/>
      <c r="G243" s="533"/>
      <c r="H243" s="533"/>
      <c r="I243" s="533"/>
      <c r="J243" s="533"/>
      <c r="K243" s="533"/>
      <c r="L243" s="534"/>
      <c r="M243" s="125"/>
    </row>
    <row r="244" spans="1:50" ht="10.5" customHeight="1" thickBot="1" x14ac:dyDescent="0.3"/>
    <row r="245" spans="1:50" ht="16.5" customHeight="1" thickBot="1" x14ac:dyDescent="0.3">
      <c r="B245" s="535" t="s">
        <v>152</v>
      </c>
      <c r="C245" s="536"/>
      <c r="D245" s="537"/>
      <c r="E245" s="519" t="s">
        <v>118</v>
      </c>
      <c r="F245" s="520"/>
      <c r="G245" s="520"/>
      <c r="H245" s="520"/>
      <c r="I245" s="520"/>
      <c r="J245" s="520"/>
      <c r="K245" s="541" t="s">
        <v>250</v>
      </c>
      <c r="L245" s="542"/>
      <c r="M245" s="542"/>
      <c r="N245" s="542"/>
      <c r="O245" s="542"/>
      <c r="P245" s="542"/>
      <c r="Q245" s="542"/>
      <c r="R245" s="543"/>
      <c r="S245" s="541" t="s">
        <v>266</v>
      </c>
      <c r="T245" s="542"/>
      <c r="U245" s="542"/>
      <c r="V245" s="542"/>
      <c r="W245" s="542"/>
      <c r="X245" s="542"/>
      <c r="Y245" s="542"/>
      <c r="Z245" s="543"/>
      <c r="AA245" s="519" t="s">
        <v>267</v>
      </c>
      <c r="AB245" s="520"/>
      <c r="AC245" s="520"/>
      <c r="AD245" s="520"/>
      <c r="AE245" s="520"/>
      <c r="AF245" s="520"/>
      <c r="AG245" s="520"/>
      <c r="AH245" s="520"/>
      <c r="AI245" s="541" t="s">
        <v>290</v>
      </c>
      <c r="AJ245" s="542"/>
      <c r="AK245" s="542"/>
      <c r="AL245" s="542"/>
      <c r="AM245" s="542"/>
      <c r="AN245" s="542"/>
      <c r="AO245" s="542"/>
      <c r="AP245" s="543"/>
      <c r="AQ245" s="541" t="s">
        <v>291</v>
      </c>
      <c r="AR245" s="542"/>
      <c r="AS245" s="542"/>
      <c r="AT245" s="542"/>
      <c r="AU245" s="542"/>
      <c r="AV245" s="542"/>
      <c r="AW245" s="542"/>
      <c r="AX245" s="543"/>
    </row>
    <row r="246" spans="1:50" ht="48.75" customHeight="1" thickBot="1" x14ac:dyDescent="0.3">
      <c r="B246" s="538"/>
      <c r="C246" s="539"/>
      <c r="D246" s="540"/>
      <c r="E246" s="523" t="str">
        <f>Matriz!Q27</f>
        <v>Procedimiento AUDITORIAS DE GESTIÓN (CCSE-PD-002) Actividades No.3,8,10,12,13 y 15.</v>
      </c>
      <c r="F246" s="524"/>
      <c r="G246" s="524"/>
      <c r="H246" s="524"/>
      <c r="I246" s="524"/>
      <c r="J246" s="524"/>
      <c r="K246" s="525" t="str">
        <f>Matriz!Q28</f>
        <v>Procedimiento SEGUIMIENTOS (CCSE-PD-003) Actividades 1,3,5,9,10,14 y 15.</v>
      </c>
      <c r="L246" s="526"/>
      <c r="M246" s="526"/>
      <c r="N246" s="526"/>
      <c r="O246" s="526"/>
      <c r="P246" s="526"/>
      <c r="Q246" s="526"/>
      <c r="R246" s="527"/>
      <c r="S246" s="525" t="str">
        <f>Matriz!Q29</f>
        <v>CCSE-PO-004 CÓDIGO DE ÉTICA PARA AUDITORES INTERNOS - Compromiso ético del auditor interno Canal Capital.</v>
      </c>
      <c r="T246" s="526"/>
      <c r="U246" s="526"/>
      <c r="V246" s="526"/>
      <c r="W246" s="526"/>
      <c r="X246" s="526"/>
      <c r="Y246" s="526"/>
      <c r="Z246" s="527"/>
      <c r="AA246" s="523" t="str">
        <f>Matriz!Q30</f>
        <v>Reuniones periódicas del Equipo de Control Interno</v>
      </c>
      <c r="AB246" s="524"/>
      <c r="AC246" s="524"/>
      <c r="AD246" s="524"/>
      <c r="AE246" s="524"/>
      <c r="AF246" s="524"/>
      <c r="AG246" s="524"/>
      <c r="AH246" s="524"/>
      <c r="AI246" s="525" t="str">
        <f>Matriz!Q31</f>
        <v>Capacitaciones Internas Equipo de Control Interno</v>
      </c>
      <c r="AJ246" s="526"/>
      <c r="AK246" s="526"/>
      <c r="AL246" s="526"/>
      <c r="AM246" s="526"/>
      <c r="AN246" s="526"/>
      <c r="AO246" s="526"/>
      <c r="AP246" s="527"/>
      <c r="AQ246" s="525" t="str">
        <f>Matriz!Q32</f>
        <v>Procedimiento FORMULACIÓN, SEGUIMIENTO Y EVALUACIÓN DEL PLAN ANUAL DE AUDITORÍAS  (CCSE-PD-004) Actividades No. 6,7,9 y 10</v>
      </c>
      <c r="AR246" s="526"/>
      <c r="AS246" s="526"/>
      <c r="AT246" s="526"/>
      <c r="AU246" s="526"/>
      <c r="AV246" s="526"/>
      <c r="AW246" s="526"/>
      <c r="AX246" s="527"/>
    </row>
    <row r="247" spans="1:50" x14ac:dyDescent="0.25">
      <c r="B247" s="491" t="s">
        <v>119</v>
      </c>
      <c r="C247" s="493" t="s">
        <v>120</v>
      </c>
      <c r="D247" s="494"/>
      <c r="E247" s="497" t="s">
        <v>114</v>
      </c>
      <c r="F247" s="498"/>
      <c r="G247" s="499" t="s">
        <v>71</v>
      </c>
      <c r="H247" s="500"/>
      <c r="I247" s="500"/>
      <c r="J247" s="501"/>
      <c r="K247" s="505" t="s">
        <v>114</v>
      </c>
      <c r="L247" s="506"/>
      <c r="M247" s="507" t="s">
        <v>71</v>
      </c>
      <c r="N247" s="508"/>
      <c r="O247" s="508"/>
      <c r="P247" s="508"/>
      <c r="Q247" s="508"/>
      <c r="R247" s="509"/>
      <c r="S247" s="518" t="s">
        <v>114</v>
      </c>
      <c r="T247" s="506"/>
      <c r="U247" s="507" t="s">
        <v>71</v>
      </c>
      <c r="V247" s="508"/>
      <c r="W247" s="508"/>
      <c r="X247" s="508"/>
      <c r="Y247" s="508"/>
      <c r="Z247" s="509"/>
      <c r="AA247" s="497" t="s">
        <v>114</v>
      </c>
      <c r="AB247" s="498"/>
      <c r="AC247" s="499" t="s">
        <v>71</v>
      </c>
      <c r="AD247" s="500"/>
      <c r="AE247" s="500"/>
      <c r="AF247" s="500"/>
      <c r="AG247" s="500"/>
      <c r="AH247" s="501"/>
      <c r="AI247" s="505" t="s">
        <v>114</v>
      </c>
      <c r="AJ247" s="506"/>
      <c r="AK247" s="507" t="s">
        <v>71</v>
      </c>
      <c r="AL247" s="508"/>
      <c r="AM247" s="508"/>
      <c r="AN247" s="508"/>
      <c r="AO247" s="508"/>
      <c r="AP247" s="509"/>
      <c r="AQ247" s="518" t="s">
        <v>114</v>
      </c>
      <c r="AR247" s="550"/>
      <c r="AS247" s="551" t="s">
        <v>71</v>
      </c>
      <c r="AT247" s="552"/>
      <c r="AU247" s="552"/>
      <c r="AV247" s="552"/>
      <c r="AW247" s="552"/>
      <c r="AX247" s="553"/>
    </row>
    <row r="248" spans="1:50" ht="15.75" customHeight="1" thickBot="1" x14ac:dyDescent="0.3">
      <c r="B248" s="492"/>
      <c r="C248" s="495"/>
      <c r="D248" s="496"/>
      <c r="E248" s="56" t="s">
        <v>115</v>
      </c>
      <c r="F248" s="114" t="s">
        <v>116</v>
      </c>
      <c r="G248" s="502"/>
      <c r="H248" s="503"/>
      <c r="I248" s="503"/>
      <c r="J248" s="504"/>
      <c r="K248" s="113" t="s">
        <v>115</v>
      </c>
      <c r="L248" s="114" t="s">
        <v>116</v>
      </c>
      <c r="M248" s="510"/>
      <c r="N248" s="511"/>
      <c r="O248" s="511"/>
      <c r="P248" s="511"/>
      <c r="Q248" s="511"/>
      <c r="R248" s="512"/>
      <c r="S248" s="56" t="s">
        <v>115</v>
      </c>
      <c r="T248" s="114" t="s">
        <v>116</v>
      </c>
      <c r="U248" s="510"/>
      <c r="V248" s="511"/>
      <c r="W248" s="511"/>
      <c r="X248" s="511"/>
      <c r="Y248" s="511"/>
      <c r="Z248" s="512"/>
      <c r="AA248" s="56" t="s">
        <v>115</v>
      </c>
      <c r="AB248" s="114" t="s">
        <v>116</v>
      </c>
      <c r="AC248" s="502"/>
      <c r="AD248" s="503"/>
      <c r="AE248" s="503"/>
      <c r="AF248" s="503"/>
      <c r="AG248" s="503"/>
      <c r="AH248" s="504"/>
      <c r="AI248" s="113" t="s">
        <v>115</v>
      </c>
      <c r="AJ248" s="114" t="s">
        <v>116</v>
      </c>
      <c r="AK248" s="510"/>
      <c r="AL248" s="511"/>
      <c r="AM248" s="511"/>
      <c r="AN248" s="511"/>
      <c r="AO248" s="511"/>
      <c r="AP248" s="512"/>
      <c r="AQ248" s="56" t="s">
        <v>115</v>
      </c>
      <c r="AR248" s="57" t="s">
        <v>116</v>
      </c>
      <c r="AS248" s="554"/>
      <c r="AT248" s="555"/>
      <c r="AU248" s="555"/>
      <c r="AV248" s="555"/>
      <c r="AW248" s="555"/>
      <c r="AX248" s="556"/>
    </row>
    <row r="249" spans="1:50" ht="30" customHeight="1" x14ac:dyDescent="0.25">
      <c r="B249" s="513" t="s">
        <v>121</v>
      </c>
      <c r="C249" s="123" t="s">
        <v>92</v>
      </c>
      <c r="D249" s="101" t="s">
        <v>84</v>
      </c>
      <c r="E249" s="44" t="s">
        <v>99</v>
      </c>
      <c r="F249" s="83">
        <f>IF(E249="Asignado",15,IF(E249="No asignado",0,""))</f>
        <v>15</v>
      </c>
      <c r="G249" s="515" t="s">
        <v>377</v>
      </c>
      <c r="H249" s="516"/>
      <c r="I249" s="516"/>
      <c r="J249" s="517"/>
      <c r="K249" s="84" t="s">
        <v>99</v>
      </c>
      <c r="L249" s="83">
        <f t="shared" ref="L249" si="36">IF(K249="Asignado",15,IF(K249="No asignado",0,""))</f>
        <v>15</v>
      </c>
      <c r="M249" s="557" t="s">
        <v>377</v>
      </c>
      <c r="N249" s="558"/>
      <c r="O249" s="558"/>
      <c r="P249" s="558"/>
      <c r="Q249" s="558"/>
      <c r="R249" s="559"/>
      <c r="S249" s="44" t="s">
        <v>99</v>
      </c>
      <c r="T249" s="83">
        <f t="shared" ref="T249" si="37">IF(S249="Asignado",15,IF(S249="No asignado",0,""))</f>
        <v>15</v>
      </c>
      <c r="U249" s="515" t="s">
        <v>390</v>
      </c>
      <c r="V249" s="516"/>
      <c r="W249" s="516"/>
      <c r="X249" s="516"/>
      <c r="Y249" s="516"/>
      <c r="Z249" s="517"/>
      <c r="AA249" s="44" t="s">
        <v>99</v>
      </c>
      <c r="AB249" s="83">
        <f>IF(AA249="Asignado",15,IF(AA249="No asignado",0,""))</f>
        <v>15</v>
      </c>
      <c r="AC249" s="515" t="s">
        <v>397</v>
      </c>
      <c r="AD249" s="516"/>
      <c r="AE249" s="516"/>
      <c r="AF249" s="516"/>
      <c r="AG249" s="516"/>
      <c r="AH249" s="517"/>
      <c r="AI249" s="84" t="s">
        <v>99</v>
      </c>
      <c r="AJ249" s="83">
        <f t="shared" ref="AJ249" si="38">IF(AI249="Asignado",15,IF(AI249="No asignado",0,""))</f>
        <v>15</v>
      </c>
      <c r="AK249" s="515" t="s">
        <v>404</v>
      </c>
      <c r="AL249" s="516"/>
      <c r="AM249" s="516"/>
      <c r="AN249" s="516"/>
      <c r="AO249" s="516"/>
      <c r="AP249" s="517"/>
      <c r="AQ249" s="44" t="s">
        <v>99</v>
      </c>
      <c r="AR249" s="83">
        <f t="shared" ref="AR249" si="39">IF(AQ249="Asignado",15,IF(AQ249="No asignado",0,""))</f>
        <v>15</v>
      </c>
      <c r="AS249" s="516" t="s">
        <v>421</v>
      </c>
      <c r="AT249" s="516"/>
      <c r="AU249" s="516"/>
      <c r="AV249" s="516"/>
      <c r="AW249" s="516"/>
      <c r="AX249" s="517"/>
    </row>
    <row r="250" spans="1:50" ht="30" customHeight="1" x14ac:dyDescent="0.25">
      <c r="B250" s="514"/>
      <c r="C250" s="37" t="s">
        <v>93</v>
      </c>
      <c r="D250" s="51" t="s">
        <v>85</v>
      </c>
      <c r="E250" s="39" t="s">
        <v>101</v>
      </c>
      <c r="F250" s="85">
        <f>IF(E250="Adecuado",15,IF(E250="Inadecuado",0,""))</f>
        <v>15</v>
      </c>
      <c r="G250" s="488" t="s">
        <v>378</v>
      </c>
      <c r="H250" s="489"/>
      <c r="I250" s="489"/>
      <c r="J250" s="490"/>
      <c r="K250" s="86" t="s">
        <v>101</v>
      </c>
      <c r="L250" s="85">
        <f t="shared" ref="L250" si="40">IF(K250="Adecuado",15,IF(K250="Inadecuado",0,""))</f>
        <v>15</v>
      </c>
      <c r="M250" s="547" t="s">
        <v>384</v>
      </c>
      <c r="N250" s="548"/>
      <c r="O250" s="548"/>
      <c r="P250" s="548"/>
      <c r="Q250" s="548"/>
      <c r="R250" s="549"/>
      <c r="S250" s="39" t="s">
        <v>101</v>
      </c>
      <c r="T250" s="85">
        <f t="shared" ref="T250" si="41">IF(S250="Adecuado",15,IF(S250="Inadecuado",0,""))</f>
        <v>15</v>
      </c>
      <c r="U250" s="488" t="s">
        <v>391</v>
      </c>
      <c r="V250" s="489"/>
      <c r="W250" s="489"/>
      <c r="X250" s="489"/>
      <c r="Y250" s="489"/>
      <c r="Z250" s="490"/>
      <c r="AA250" s="39" t="s">
        <v>101</v>
      </c>
      <c r="AB250" s="85">
        <f>IF(AA250="Adecuado",15,IF(AA250="Inadecuado",0,""))</f>
        <v>15</v>
      </c>
      <c r="AC250" s="488" t="s">
        <v>398</v>
      </c>
      <c r="AD250" s="489"/>
      <c r="AE250" s="489"/>
      <c r="AF250" s="489"/>
      <c r="AG250" s="489"/>
      <c r="AH250" s="490"/>
      <c r="AI250" s="86" t="s">
        <v>101</v>
      </c>
      <c r="AJ250" s="85">
        <f t="shared" ref="AJ250" si="42">IF(AI250="Adecuado",15,IF(AI250="Inadecuado",0,""))</f>
        <v>15</v>
      </c>
      <c r="AK250" s="488" t="s">
        <v>405</v>
      </c>
      <c r="AL250" s="489"/>
      <c r="AM250" s="489"/>
      <c r="AN250" s="489"/>
      <c r="AO250" s="489"/>
      <c r="AP250" s="490"/>
      <c r="AQ250" s="39" t="s">
        <v>101</v>
      </c>
      <c r="AR250" s="85">
        <f t="shared" ref="AR250" si="43">IF(AQ250="Adecuado",15,IF(AQ250="Inadecuado",0,""))</f>
        <v>15</v>
      </c>
      <c r="AS250" s="489" t="s">
        <v>384</v>
      </c>
      <c r="AT250" s="489"/>
      <c r="AU250" s="489"/>
      <c r="AV250" s="489"/>
      <c r="AW250" s="489"/>
      <c r="AX250" s="490"/>
    </row>
    <row r="251" spans="1:50" ht="30" customHeight="1" x14ac:dyDescent="0.25">
      <c r="B251" s="122" t="s">
        <v>122</v>
      </c>
      <c r="C251" s="37" t="s">
        <v>94</v>
      </c>
      <c r="D251" s="51" t="s">
        <v>86</v>
      </c>
      <c r="E251" s="39" t="s">
        <v>103</v>
      </c>
      <c r="F251" s="85">
        <f>IF(E251="Oportuna",15,IF(E251="Inoportuna",0,""))</f>
        <v>15</v>
      </c>
      <c r="G251" s="488" t="s">
        <v>379</v>
      </c>
      <c r="H251" s="489"/>
      <c r="I251" s="489"/>
      <c r="J251" s="490"/>
      <c r="K251" s="86" t="s">
        <v>103</v>
      </c>
      <c r="L251" s="85">
        <f t="shared" ref="L251" si="44">IF(K251="Oportuna",15,IF(K251="Inoportuna",0,""))</f>
        <v>15</v>
      </c>
      <c r="M251" s="547" t="s">
        <v>385</v>
      </c>
      <c r="N251" s="548"/>
      <c r="O251" s="548"/>
      <c r="P251" s="548"/>
      <c r="Q251" s="548"/>
      <c r="R251" s="549"/>
      <c r="S251" s="39" t="s">
        <v>103</v>
      </c>
      <c r="T251" s="85">
        <f t="shared" ref="T251" si="45">IF(S251="Oportuna",15,IF(S251="Inoportuna",0,""))</f>
        <v>15</v>
      </c>
      <c r="U251" s="488" t="s">
        <v>392</v>
      </c>
      <c r="V251" s="489"/>
      <c r="W251" s="489"/>
      <c r="X251" s="489"/>
      <c r="Y251" s="489"/>
      <c r="Z251" s="490"/>
      <c r="AA251" s="39" t="s">
        <v>103</v>
      </c>
      <c r="AB251" s="85">
        <f>IF(AA251="Oportuna",15,IF(AA251="Inoportuna",0,""))</f>
        <v>15</v>
      </c>
      <c r="AC251" s="488" t="s">
        <v>399</v>
      </c>
      <c r="AD251" s="489"/>
      <c r="AE251" s="489"/>
      <c r="AF251" s="489"/>
      <c r="AG251" s="489"/>
      <c r="AH251" s="490"/>
      <c r="AI251" s="86" t="s">
        <v>103</v>
      </c>
      <c r="AJ251" s="85">
        <f t="shared" ref="AJ251" si="46">IF(AI251="Oportuna",15,IF(AI251="Inoportuna",0,""))</f>
        <v>15</v>
      </c>
      <c r="AK251" s="488" t="s">
        <v>406</v>
      </c>
      <c r="AL251" s="489"/>
      <c r="AM251" s="489"/>
      <c r="AN251" s="489"/>
      <c r="AO251" s="489"/>
      <c r="AP251" s="490"/>
      <c r="AQ251" s="39" t="s">
        <v>103</v>
      </c>
      <c r="AR251" s="85">
        <f t="shared" ref="AR251" si="47">IF(AQ251="Oportuna",15,IF(AQ251="Inoportuna",0,""))</f>
        <v>15</v>
      </c>
      <c r="AS251" s="489" t="s">
        <v>411</v>
      </c>
      <c r="AT251" s="489"/>
      <c r="AU251" s="489"/>
      <c r="AV251" s="489"/>
      <c r="AW251" s="489"/>
      <c r="AX251" s="490"/>
    </row>
    <row r="252" spans="1:50" ht="45" customHeight="1" x14ac:dyDescent="0.25">
      <c r="B252" s="122" t="s">
        <v>123</v>
      </c>
      <c r="C252" s="37" t="s">
        <v>95</v>
      </c>
      <c r="D252" s="51" t="s">
        <v>87</v>
      </c>
      <c r="E252" s="41" t="s">
        <v>105</v>
      </c>
      <c r="F252" s="85">
        <f>IF(E252="Prevenir o detectar",15,IF(E252="No es control",0,""))</f>
        <v>15</v>
      </c>
      <c r="G252" s="488" t="s">
        <v>380</v>
      </c>
      <c r="H252" s="489"/>
      <c r="I252" s="489"/>
      <c r="J252" s="490"/>
      <c r="K252" s="87" t="s">
        <v>105</v>
      </c>
      <c r="L252" s="85">
        <f t="shared" ref="L252" si="48">IF(K252="Prevenir o detectar",15,IF(K252="No es control",0,""))</f>
        <v>15</v>
      </c>
      <c r="M252" s="547" t="s">
        <v>386</v>
      </c>
      <c r="N252" s="548"/>
      <c r="O252" s="548"/>
      <c r="P252" s="548"/>
      <c r="Q252" s="548"/>
      <c r="R252" s="549"/>
      <c r="S252" s="41" t="s">
        <v>105</v>
      </c>
      <c r="T252" s="85">
        <f t="shared" ref="T252" si="49">IF(S252="Prevenir o detectar",15,IF(S252="No es control",0,""))</f>
        <v>15</v>
      </c>
      <c r="U252" s="488" t="s">
        <v>393</v>
      </c>
      <c r="V252" s="489"/>
      <c r="W252" s="489"/>
      <c r="X252" s="489"/>
      <c r="Y252" s="489"/>
      <c r="Z252" s="490"/>
      <c r="AA252" s="41" t="s">
        <v>105</v>
      </c>
      <c r="AB252" s="85">
        <f>IF(AA252="Prevenir o detectar",15,IF(AA252="No es control",0,""))</f>
        <v>15</v>
      </c>
      <c r="AC252" s="488" t="s">
        <v>400</v>
      </c>
      <c r="AD252" s="489"/>
      <c r="AE252" s="489"/>
      <c r="AF252" s="489"/>
      <c r="AG252" s="489"/>
      <c r="AH252" s="490"/>
      <c r="AI252" s="87" t="s">
        <v>105</v>
      </c>
      <c r="AJ252" s="85">
        <f t="shared" ref="AJ252" si="50">IF(AI252="Prevenir o detectar",15,IF(AI252="No es control",0,""))</f>
        <v>15</v>
      </c>
      <c r="AK252" s="488" t="s">
        <v>407</v>
      </c>
      <c r="AL252" s="489"/>
      <c r="AM252" s="489"/>
      <c r="AN252" s="489"/>
      <c r="AO252" s="489"/>
      <c r="AP252" s="490"/>
      <c r="AQ252" s="41" t="s">
        <v>105</v>
      </c>
      <c r="AR252" s="85">
        <f t="shared" ref="AR252" si="51">IF(AQ252="Prevenir o detectar",15,IF(AQ252="No es control",0,""))</f>
        <v>15</v>
      </c>
      <c r="AS252" s="489" t="s">
        <v>412</v>
      </c>
      <c r="AT252" s="489"/>
      <c r="AU252" s="489"/>
      <c r="AV252" s="489"/>
      <c r="AW252" s="489"/>
      <c r="AX252" s="490"/>
    </row>
    <row r="253" spans="1:50" ht="30" customHeight="1" x14ac:dyDescent="0.25">
      <c r="B253" s="102" t="s">
        <v>125</v>
      </c>
      <c r="C253" s="37" t="s">
        <v>96</v>
      </c>
      <c r="D253" s="51" t="s">
        <v>88</v>
      </c>
      <c r="E253" s="39" t="s">
        <v>107</v>
      </c>
      <c r="F253" s="85">
        <f>IF(E253="Confiable",15,IF(E253="No confiable",0,""))</f>
        <v>15</v>
      </c>
      <c r="G253" s="488" t="s">
        <v>381</v>
      </c>
      <c r="H253" s="489"/>
      <c r="I253" s="489"/>
      <c r="J253" s="490"/>
      <c r="K253" s="86" t="s">
        <v>107</v>
      </c>
      <c r="L253" s="85">
        <f t="shared" ref="L253" si="52">IF(K253="Confiable",15,IF(K253="No confiable",0,""))</f>
        <v>15</v>
      </c>
      <c r="M253" s="547" t="s">
        <v>387</v>
      </c>
      <c r="N253" s="548"/>
      <c r="O253" s="548"/>
      <c r="P253" s="548"/>
      <c r="Q253" s="548"/>
      <c r="R253" s="549"/>
      <c r="S253" s="39" t="s">
        <v>107</v>
      </c>
      <c r="T253" s="85">
        <f t="shared" ref="T253" si="53">IF(S253="Confiable",15,IF(S253="No confiable",0,""))</f>
        <v>15</v>
      </c>
      <c r="U253" s="488" t="s">
        <v>394</v>
      </c>
      <c r="V253" s="489"/>
      <c r="W253" s="489"/>
      <c r="X253" s="489"/>
      <c r="Y253" s="489"/>
      <c r="Z253" s="490"/>
      <c r="AA253" s="39" t="s">
        <v>107</v>
      </c>
      <c r="AB253" s="85">
        <f>IF(AA253="Confiable",15,IF(AA253="No confiable",0,""))</f>
        <v>15</v>
      </c>
      <c r="AC253" s="488" t="s">
        <v>401</v>
      </c>
      <c r="AD253" s="489"/>
      <c r="AE253" s="489"/>
      <c r="AF253" s="489"/>
      <c r="AG253" s="489"/>
      <c r="AH253" s="490"/>
      <c r="AI253" s="86" t="s">
        <v>107</v>
      </c>
      <c r="AJ253" s="85">
        <f t="shared" ref="AJ253" si="54">IF(AI253="Confiable",15,IF(AI253="No confiable",0,""))</f>
        <v>15</v>
      </c>
      <c r="AK253" s="488" t="s">
        <v>408</v>
      </c>
      <c r="AL253" s="489"/>
      <c r="AM253" s="489"/>
      <c r="AN253" s="489"/>
      <c r="AO253" s="489"/>
      <c r="AP253" s="490"/>
      <c r="AQ253" s="39" t="s">
        <v>107</v>
      </c>
      <c r="AR253" s="85">
        <f t="shared" ref="AR253" si="55">IF(AQ253="Confiable",15,IF(AQ253="No confiable",0,""))</f>
        <v>15</v>
      </c>
      <c r="AS253" s="489" t="s">
        <v>413</v>
      </c>
      <c r="AT253" s="489"/>
      <c r="AU253" s="489"/>
      <c r="AV253" s="489"/>
      <c r="AW253" s="489"/>
      <c r="AX253" s="490"/>
    </row>
    <row r="254" spans="1:50" ht="45" customHeight="1" x14ac:dyDescent="0.25">
      <c r="B254" s="102" t="s">
        <v>126</v>
      </c>
      <c r="C254" s="37" t="s">
        <v>97</v>
      </c>
      <c r="D254" s="51" t="s">
        <v>89</v>
      </c>
      <c r="E254" s="41" t="s">
        <v>109</v>
      </c>
      <c r="F254" s="85">
        <f>IF(E254="Se investigan y resuelven oportunamente",15,IF(E254="No se investigan y resuelven oportunamente",0,""))</f>
        <v>15</v>
      </c>
      <c r="G254" s="488" t="s">
        <v>382</v>
      </c>
      <c r="H254" s="489"/>
      <c r="I254" s="489"/>
      <c r="J254" s="490"/>
      <c r="K254" s="87" t="s">
        <v>109</v>
      </c>
      <c r="L254" s="85">
        <f t="shared" ref="L254" si="56">IF(K254="Se investigan y resuelven oportunamente",15,IF(K254="No se investigan y resuelven oportunamente",0,""))</f>
        <v>15</v>
      </c>
      <c r="M254" s="547" t="s">
        <v>388</v>
      </c>
      <c r="N254" s="548"/>
      <c r="O254" s="548"/>
      <c r="P254" s="548"/>
      <c r="Q254" s="548"/>
      <c r="R254" s="549"/>
      <c r="S254" s="41" t="s">
        <v>109</v>
      </c>
      <c r="T254" s="85">
        <f t="shared" ref="T254" si="57">IF(S254="Se investigan y resuelven oportunamente",15,IF(S254="No se investigan y resuelven oportunamente",0,""))</f>
        <v>15</v>
      </c>
      <c r="U254" s="488" t="s">
        <v>395</v>
      </c>
      <c r="V254" s="489"/>
      <c r="W254" s="489"/>
      <c r="X254" s="489"/>
      <c r="Y254" s="489"/>
      <c r="Z254" s="490"/>
      <c r="AA254" s="41" t="s">
        <v>109</v>
      </c>
      <c r="AB254" s="85">
        <f>IF(AA254="Se investigan y resuelven oportunamente",15,IF(AA254="No se investigan y resuelven oportunamente",0,""))</f>
        <v>15</v>
      </c>
      <c r="AC254" s="488" t="s">
        <v>402</v>
      </c>
      <c r="AD254" s="489"/>
      <c r="AE254" s="489"/>
      <c r="AF254" s="489"/>
      <c r="AG254" s="489"/>
      <c r="AH254" s="490"/>
      <c r="AI254" s="87" t="s">
        <v>109</v>
      </c>
      <c r="AJ254" s="85">
        <f t="shared" ref="AJ254" si="58">IF(AI254="Se investigan y resuelven oportunamente",15,IF(AI254="No se investigan y resuelven oportunamente",0,""))</f>
        <v>15</v>
      </c>
      <c r="AK254" s="488" t="s">
        <v>409</v>
      </c>
      <c r="AL254" s="489"/>
      <c r="AM254" s="489"/>
      <c r="AN254" s="489"/>
      <c r="AO254" s="489"/>
      <c r="AP254" s="490"/>
      <c r="AQ254" s="41" t="s">
        <v>109</v>
      </c>
      <c r="AR254" s="85">
        <f t="shared" ref="AR254" si="59">IF(AQ254="Se investigan y resuelven oportunamente",15,IF(AQ254="No se investigan y resuelven oportunamente",0,""))</f>
        <v>15</v>
      </c>
      <c r="AS254" s="489" t="s">
        <v>414</v>
      </c>
      <c r="AT254" s="489"/>
      <c r="AU254" s="489"/>
      <c r="AV254" s="489"/>
      <c r="AW254" s="489"/>
      <c r="AX254" s="490"/>
    </row>
    <row r="255" spans="1:50" ht="30" customHeight="1" thickBot="1" x14ac:dyDescent="0.3">
      <c r="B255" s="61" t="s">
        <v>124</v>
      </c>
      <c r="C255" s="124" t="s">
        <v>98</v>
      </c>
      <c r="D255" s="52" t="s">
        <v>90</v>
      </c>
      <c r="E255" s="42" t="s">
        <v>111</v>
      </c>
      <c r="F255" s="88">
        <f>IF(E255="Completa",10,IF(E255="Incompleta",5,IF(E255="No existe",0,"")))</f>
        <v>10</v>
      </c>
      <c r="G255" s="478" t="s">
        <v>383</v>
      </c>
      <c r="H255" s="479"/>
      <c r="I255" s="479"/>
      <c r="J255" s="480"/>
      <c r="K255" s="89" t="s">
        <v>111</v>
      </c>
      <c r="L255" s="88">
        <f t="shared" ref="L255" si="60">IF(K255="Completa",10,IF(K255="Incompleta",5,IF(K255="No existe",0,"")))</f>
        <v>10</v>
      </c>
      <c r="M255" s="544" t="s">
        <v>389</v>
      </c>
      <c r="N255" s="545"/>
      <c r="O255" s="545"/>
      <c r="P255" s="545"/>
      <c r="Q255" s="545"/>
      <c r="R255" s="546"/>
      <c r="S255" s="42" t="s">
        <v>111</v>
      </c>
      <c r="T255" s="88">
        <f t="shared" ref="T255" si="61">IF(S255="Completa",10,IF(S255="Incompleta",5,IF(S255="No existe",0,"")))</f>
        <v>10</v>
      </c>
      <c r="U255" s="478" t="s">
        <v>396</v>
      </c>
      <c r="V255" s="479"/>
      <c r="W255" s="479"/>
      <c r="X255" s="479"/>
      <c r="Y255" s="479"/>
      <c r="Z255" s="480"/>
      <c r="AA255" s="42" t="s">
        <v>111</v>
      </c>
      <c r="AB255" s="88">
        <f>IF(AA255="Completa",10,IF(AA255="Incompleta",5,IF(AA255="No existe",0,"")))</f>
        <v>10</v>
      </c>
      <c r="AC255" s="478" t="s">
        <v>403</v>
      </c>
      <c r="AD255" s="479"/>
      <c r="AE255" s="479"/>
      <c r="AF255" s="479"/>
      <c r="AG255" s="479"/>
      <c r="AH255" s="480"/>
      <c r="AI255" s="89" t="s">
        <v>111</v>
      </c>
      <c r="AJ255" s="88">
        <f t="shared" ref="AJ255" si="62">IF(AI255="Completa",10,IF(AI255="Incompleta",5,IF(AI255="No existe",0,"")))</f>
        <v>10</v>
      </c>
      <c r="AK255" s="478" t="s">
        <v>410</v>
      </c>
      <c r="AL255" s="479"/>
      <c r="AM255" s="479"/>
      <c r="AN255" s="479"/>
      <c r="AO255" s="479"/>
      <c r="AP255" s="480"/>
      <c r="AQ255" s="42" t="s">
        <v>111</v>
      </c>
      <c r="AR255" s="88">
        <f t="shared" ref="AR255" si="63">IF(AQ255="Completa",10,IF(AQ255="Incompleta",5,IF(AQ255="No existe",0,"")))</f>
        <v>10</v>
      </c>
      <c r="AS255" s="479" t="s">
        <v>415</v>
      </c>
      <c r="AT255" s="479"/>
      <c r="AU255" s="479"/>
      <c r="AV255" s="479"/>
      <c r="AW255" s="479"/>
      <c r="AX255" s="480"/>
    </row>
    <row r="256" spans="1:50" ht="7.5" customHeight="1" thickBot="1" x14ac:dyDescent="0.3">
      <c r="D256" s="38"/>
      <c r="K256" s="90"/>
      <c r="L256" s="91"/>
      <c r="S256" s="90"/>
      <c r="T256" s="91"/>
      <c r="AI256" s="90"/>
      <c r="AJ256" s="91"/>
      <c r="AQ256" s="90"/>
      <c r="AR256" s="91"/>
    </row>
    <row r="257" spans="1:50" x14ac:dyDescent="0.25">
      <c r="D257" s="110" t="s">
        <v>91</v>
      </c>
      <c r="E257" s="482">
        <f>IF(SUM(F249:F255)=0,"-",SUM(F249:F255))</f>
        <v>100</v>
      </c>
      <c r="F257" s="483"/>
      <c r="G257" s="484"/>
      <c r="J257" s="107"/>
      <c r="K257" s="482">
        <f t="shared" ref="K257" si="64">IF(SUM(L249:L255)=0,"-",SUM(L249:L255))</f>
        <v>100</v>
      </c>
      <c r="L257" s="483"/>
      <c r="M257" s="107"/>
      <c r="S257" s="482">
        <f t="shared" ref="S257" si="65">IF(SUM(T249:T255)=0,"-",SUM(T249:T255))</f>
        <v>100</v>
      </c>
      <c r="T257" s="483"/>
      <c r="U257" s="107"/>
      <c r="AA257" s="482">
        <f>IF(SUM(AB249:AB255)=0,"-",SUM(AB249:AB255))</f>
        <v>100</v>
      </c>
      <c r="AB257" s="483"/>
      <c r="AC257" s="484"/>
      <c r="AH257" s="107"/>
      <c r="AI257" s="482">
        <f t="shared" ref="AI257" si="66">IF(SUM(AJ249:AJ255)=0,"-",SUM(AJ249:AJ255))</f>
        <v>100</v>
      </c>
      <c r="AJ257" s="483"/>
      <c r="AK257" s="107"/>
      <c r="AQ257" s="482">
        <f t="shared" ref="AQ257" si="67">IF(SUM(AR249:AR255)=0,"-",SUM(AR249:AR255))</f>
        <v>100</v>
      </c>
      <c r="AR257" s="483"/>
      <c r="AS257" s="107"/>
    </row>
    <row r="258" spans="1:50" ht="15.75" customHeight="1" thickBot="1" x14ac:dyDescent="0.3">
      <c r="D258" s="111" t="s">
        <v>117</v>
      </c>
      <c r="E258" s="486" t="str">
        <f>IF(E257&lt;=74,"Débil",IF(E257&lt;=89,"Moderado",IF(E257&lt;=100,"Fuerte","")))</f>
        <v>Fuerte</v>
      </c>
      <c r="F258" s="487"/>
      <c r="G258" s="484"/>
      <c r="J258" s="107"/>
      <c r="K258" s="486" t="str">
        <f t="shared" ref="K258" si="68">IF(K257&lt;=74,"Débil",IF(K257&lt;=89,"Moderado",IF(K257&lt;=100,"Fuerte","")))</f>
        <v>Fuerte</v>
      </c>
      <c r="L258" s="487"/>
      <c r="M258" s="107"/>
      <c r="S258" s="486" t="str">
        <f t="shared" ref="S258" si="69">IF(S257&lt;=74,"Débil",IF(S257&lt;=89,"Moderado",IF(S257&lt;=100,"Fuerte","")))</f>
        <v>Fuerte</v>
      </c>
      <c r="T258" s="487"/>
      <c r="U258" s="107"/>
      <c r="AA258" s="486" t="str">
        <f>IF(AA257&lt;=74,"Débil",IF(AA257&lt;=89,"Moderado",IF(AA257&lt;=100,"Fuerte","")))</f>
        <v>Fuerte</v>
      </c>
      <c r="AB258" s="487"/>
      <c r="AC258" s="484"/>
      <c r="AH258" s="107"/>
      <c r="AI258" s="486" t="str">
        <f t="shared" ref="AI258" si="70">IF(AI257&lt;=74,"Débil",IF(AI257&lt;=89,"Moderado",IF(AI257&lt;=100,"Fuerte","")))</f>
        <v>Fuerte</v>
      </c>
      <c r="AJ258" s="487"/>
      <c r="AK258" s="107"/>
      <c r="AQ258" s="486" t="str">
        <f t="shared" ref="AQ258" si="71">IF(AQ257&lt;=74,"Débil",IF(AQ257&lt;=89,"Moderado",IF(AQ257&lt;=100,"Fuerte","")))</f>
        <v>Fuerte</v>
      </c>
      <c r="AR258" s="487"/>
      <c r="AS258" s="107"/>
    </row>
    <row r="260" spans="1:50" ht="14.4" thickBot="1" x14ac:dyDescent="0.3"/>
    <row r="261" spans="1:50" s="126" customFormat="1" ht="33" customHeight="1" thickBot="1" x14ac:dyDescent="0.3">
      <c r="A261" s="58" t="str">
        <f>Matriz!E33</f>
        <v>CCSE-RC-002</v>
      </c>
      <c r="B261" s="532" t="str">
        <f>Matriz!F33</f>
        <v>Uso inadecuado de la información que conozca la Oficina de Control Interno en el desarrollo de sus funciones para obtener un beneficio personal o de un tercero.</v>
      </c>
      <c r="C261" s="533"/>
      <c r="D261" s="533"/>
      <c r="E261" s="533"/>
      <c r="F261" s="533"/>
      <c r="G261" s="533"/>
      <c r="H261" s="533"/>
      <c r="I261" s="533"/>
      <c r="J261" s="533"/>
      <c r="K261" s="533"/>
      <c r="L261" s="534"/>
      <c r="M261" s="125"/>
      <c r="N261" s="28"/>
      <c r="O261" s="28"/>
      <c r="P261" s="28"/>
      <c r="Q261" s="28"/>
      <c r="R261" s="28"/>
      <c r="S261" s="28"/>
      <c r="T261" s="28"/>
      <c r="U261" s="28"/>
      <c r="V261" s="28"/>
      <c r="W261" s="28"/>
      <c r="X261" s="28"/>
      <c r="Y261" s="28"/>
      <c r="Z261" s="28"/>
      <c r="AA261" s="28"/>
      <c r="AB261" s="28"/>
      <c r="AC261" s="28"/>
      <c r="AD261" s="28"/>
      <c r="AE261" s="28"/>
      <c r="AF261" s="28"/>
      <c r="AG261" s="28"/>
      <c r="AH261" s="28"/>
    </row>
    <row r="262" spans="1:50" s="126" customFormat="1" ht="10.5" customHeight="1" thickBot="1" x14ac:dyDescent="0.3">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row>
    <row r="263" spans="1:50" s="126" customFormat="1" ht="16.5" customHeight="1" thickBot="1" x14ac:dyDescent="0.3">
      <c r="A263" s="28"/>
      <c r="B263" s="535" t="s">
        <v>152</v>
      </c>
      <c r="C263" s="536"/>
      <c r="D263" s="537"/>
      <c r="E263" s="519" t="s">
        <v>118</v>
      </c>
      <c r="F263" s="520"/>
      <c r="G263" s="520"/>
      <c r="H263" s="520"/>
      <c r="I263" s="520"/>
      <c r="J263" s="520"/>
      <c r="K263" s="541" t="s">
        <v>250</v>
      </c>
      <c r="L263" s="542"/>
      <c r="M263" s="542"/>
      <c r="N263" s="542"/>
      <c r="O263" s="542"/>
      <c r="P263" s="542"/>
      <c r="Q263" s="542"/>
      <c r="R263" s="543"/>
      <c r="S263" s="541" t="s">
        <v>266</v>
      </c>
      <c r="T263" s="542"/>
      <c r="U263" s="542"/>
      <c r="V263" s="542"/>
      <c r="W263" s="542"/>
      <c r="X263" s="542"/>
      <c r="Y263" s="542"/>
      <c r="Z263" s="543"/>
      <c r="AA263" s="519" t="s">
        <v>267</v>
      </c>
      <c r="AB263" s="520"/>
      <c r="AC263" s="520"/>
      <c r="AD263" s="520"/>
      <c r="AE263" s="520"/>
      <c r="AF263" s="520"/>
      <c r="AG263" s="520"/>
      <c r="AH263" s="521"/>
      <c r="AI263" s="522"/>
      <c r="AJ263" s="522"/>
      <c r="AK263" s="522"/>
      <c r="AL263" s="522"/>
      <c r="AM263" s="522"/>
      <c r="AN263" s="522"/>
      <c r="AO263" s="522"/>
      <c r="AP263" s="522"/>
      <c r="AQ263" s="522"/>
      <c r="AR263" s="522"/>
      <c r="AS263" s="522"/>
      <c r="AT263" s="522"/>
      <c r="AU263" s="522"/>
      <c r="AV263" s="522"/>
      <c r="AW263" s="522"/>
      <c r="AX263" s="522"/>
    </row>
    <row r="264" spans="1:50" s="126" customFormat="1" ht="48.75" customHeight="1" thickBot="1" x14ac:dyDescent="0.3">
      <c r="A264" s="28"/>
      <c r="B264" s="538"/>
      <c r="C264" s="539"/>
      <c r="D264" s="540"/>
      <c r="E264" s="523" t="str">
        <f>Matriz!Q33</f>
        <v>CCSE-PO-004 CÓDIGO DE ÉTICA PARA AUDITORES INTERNOS - Compromiso ético del auditor interno Canal Capital.</v>
      </c>
      <c r="F264" s="524"/>
      <c r="G264" s="524"/>
      <c r="H264" s="524"/>
      <c r="I264" s="524"/>
      <c r="J264" s="524"/>
      <c r="K264" s="525" t="str">
        <f>Matriz!Q34</f>
        <v>CCSE-PO-003 ESTATUTO DE AUDITORÍA INTERNA CANAL CAPITAL.</v>
      </c>
      <c r="L264" s="526"/>
      <c r="M264" s="526"/>
      <c r="N264" s="526"/>
      <c r="O264" s="526"/>
      <c r="P264" s="526"/>
      <c r="Q264" s="526"/>
      <c r="R264" s="527"/>
      <c r="S264" s="525" t="str">
        <f>Matriz!Q35</f>
        <v>CCSE-MN-001 MANUAL DE AUDITORÍA INTERNA.</v>
      </c>
      <c r="T264" s="526"/>
      <c r="U264" s="526"/>
      <c r="V264" s="526"/>
      <c r="W264" s="526"/>
      <c r="X264" s="526"/>
      <c r="Y264" s="526"/>
      <c r="Z264" s="527"/>
      <c r="AA264" s="523" t="str">
        <f>Matriz!Q36</f>
        <v>Cláusulas de confidencialidad de los contratos.</v>
      </c>
      <c r="AB264" s="524"/>
      <c r="AC264" s="524"/>
      <c r="AD264" s="524"/>
      <c r="AE264" s="524"/>
      <c r="AF264" s="524"/>
      <c r="AG264" s="524"/>
      <c r="AH264" s="528"/>
      <c r="AI264" s="529"/>
      <c r="AJ264" s="529"/>
      <c r="AK264" s="529"/>
      <c r="AL264" s="529"/>
      <c r="AM264" s="529"/>
      <c r="AN264" s="529"/>
      <c r="AO264" s="529"/>
      <c r="AP264" s="529"/>
      <c r="AQ264" s="529"/>
      <c r="AR264" s="529"/>
      <c r="AS264" s="529"/>
      <c r="AT264" s="529"/>
      <c r="AU264" s="529"/>
      <c r="AV264" s="529"/>
      <c r="AW264" s="529"/>
      <c r="AX264" s="529"/>
    </row>
    <row r="265" spans="1:50" s="126" customFormat="1" x14ac:dyDescent="0.25">
      <c r="A265" s="28"/>
      <c r="B265" s="491" t="s">
        <v>119</v>
      </c>
      <c r="C265" s="493" t="s">
        <v>120</v>
      </c>
      <c r="D265" s="494"/>
      <c r="E265" s="497" t="s">
        <v>114</v>
      </c>
      <c r="F265" s="498"/>
      <c r="G265" s="499" t="s">
        <v>71</v>
      </c>
      <c r="H265" s="500"/>
      <c r="I265" s="500"/>
      <c r="J265" s="501"/>
      <c r="K265" s="505" t="s">
        <v>114</v>
      </c>
      <c r="L265" s="506"/>
      <c r="M265" s="507" t="s">
        <v>71</v>
      </c>
      <c r="N265" s="508"/>
      <c r="O265" s="508"/>
      <c r="P265" s="508"/>
      <c r="Q265" s="508"/>
      <c r="R265" s="509"/>
      <c r="S265" s="518" t="s">
        <v>114</v>
      </c>
      <c r="T265" s="506"/>
      <c r="U265" s="507" t="s">
        <v>71</v>
      </c>
      <c r="V265" s="508"/>
      <c r="W265" s="508"/>
      <c r="X265" s="508"/>
      <c r="Y265" s="508"/>
      <c r="Z265" s="509"/>
      <c r="AA265" s="497" t="s">
        <v>114</v>
      </c>
      <c r="AB265" s="498"/>
      <c r="AC265" s="499" t="s">
        <v>71</v>
      </c>
      <c r="AD265" s="500"/>
      <c r="AE265" s="500"/>
      <c r="AF265" s="500"/>
      <c r="AG265" s="500"/>
      <c r="AH265" s="501"/>
      <c r="AI265" s="530"/>
      <c r="AJ265" s="530"/>
      <c r="AK265" s="522"/>
      <c r="AL265" s="522"/>
      <c r="AM265" s="522"/>
      <c r="AN265" s="522"/>
      <c r="AO265" s="522"/>
      <c r="AP265" s="522"/>
      <c r="AQ265" s="530"/>
      <c r="AR265" s="530"/>
      <c r="AS265" s="531"/>
      <c r="AT265" s="531"/>
      <c r="AU265" s="531"/>
      <c r="AV265" s="531"/>
      <c r="AW265" s="531"/>
      <c r="AX265" s="531"/>
    </row>
    <row r="266" spans="1:50" s="126" customFormat="1" ht="15.75" customHeight="1" thickBot="1" x14ac:dyDescent="0.3">
      <c r="A266" s="28"/>
      <c r="B266" s="492"/>
      <c r="C266" s="495"/>
      <c r="D266" s="496"/>
      <c r="E266" s="56" t="s">
        <v>115</v>
      </c>
      <c r="F266" s="114" t="s">
        <v>116</v>
      </c>
      <c r="G266" s="502"/>
      <c r="H266" s="503"/>
      <c r="I266" s="503"/>
      <c r="J266" s="504"/>
      <c r="K266" s="113" t="s">
        <v>115</v>
      </c>
      <c r="L266" s="114" t="s">
        <v>116</v>
      </c>
      <c r="M266" s="510"/>
      <c r="N266" s="511"/>
      <c r="O266" s="511"/>
      <c r="P266" s="511"/>
      <c r="Q266" s="511"/>
      <c r="R266" s="512"/>
      <c r="S266" s="56" t="s">
        <v>115</v>
      </c>
      <c r="T266" s="114" t="s">
        <v>116</v>
      </c>
      <c r="U266" s="510"/>
      <c r="V266" s="511"/>
      <c r="W266" s="511"/>
      <c r="X266" s="511"/>
      <c r="Y266" s="511"/>
      <c r="Z266" s="512"/>
      <c r="AA266" s="56" t="s">
        <v>115</v>
      </c>
      <c r="AB266" s="114" t="s">
        <v>116</v>
      </c>
      <c r="AC266" s="502"/>
      <c r="AD266" s="503"/>
      <c r="AE266" s="503"/>
      <c r="AF266" s="503"/>
      <c r="AG266" s="503"/>
      <c r="AH266" s="504"/>
      <c r="AI266" s="127"/>
      <c r="AJ266" s="127"/>
      <c r="AK266" s="522"/>
      <c r="AL266" s="522"/>
      <c r="AM266" s="522"/>
      <c r="AN266" s="522"/>
      <c r="AO266" s="522"/>
      <c r="AP266" s="522"/>
      <c r="AQ266" s="127"/>
      <c r="AR266" s="127"/>
      <c r="AS266" s="531"/>
      <c r="AT266" s="531"/>
      <c r="AU266" s="531"/>
      <c r="AV266" s="531"/>
      <c r="AW266" s="531"/>
      <c r="AX266" s="531"/>
    </row>
    <row r="267" spans="1:50" s="126" customFormat="1" ht="30" customHeight="1" x14ac:dyDescent="0.25">
      <c r="A267" s="28"/>
      <c r="B267" s="513" t="s">
        <v>121</v>
      </c>
      <c r="C267" s="123" t="s">
        <v>92</v>
      </c>
      <c r="D267" s="101" t="s">
        <v>84</v>
      </c>
      <c r="E267" s="44" t="s">
        <v>99</v>
      </c>
      <c r="F267" s="83">
        <f>IF(E267="Asignado",15,IF(E267="No asignado",0,""))</f>
        <v>15</v>
      </c>
      <c r="G267" s="515" t="s">
        <v>390</v>
      </c>
      <c r="H267" s="516"/>
      <c r="I267" s="516"/>
      <c r="J267" s="517"/>
      <c r="K267" s="84" t="s">
        <v>99</v>
      </c>
      <c r="L267" s="83">
        <f t="shared" ref="L267" si="72">IF(K267="Asignado",15,IF(K267="No asignado",0,""))</f>
        <v>15</v>
      </c>
      <c r="M267" s="515" t="s">
        <v>377</v>
      </c>
      <c r="N267" s="516"/>
      <c r="O267" s="516"/>
      <c r="P267" s="516"/>
      <c r="Q267" s="516"/>
      <c r="R267" s="517"/>
      <c r="S267" s="44" t="s">
        <v>99</v>
      </c>
      <c r="T267" s="83">
        <f t="shared" ref="T267" si="73">IF(S267="Asignado",15,IF(S267="No asignado",0,""))</f>
        <v>15</v>
      </c>
      <c r="U267" s="515" t="s">
        <v>377</v>
      </c>
      <c r="V267" s="516"/>
      <c r="W267" s="516"/>
      <c r="X267" s="516"/>
      <c r="Y267" s="516"/>
      <c r="Z267" s="517"/>
      <c r="AA267" s="44" t="s">
        <v>99</v>
      </c>
      <c r="AB267" s="83">
        <v>15</v>
      </c>
      <c r="AC267" s="515" t="s">
        <v>483</v>
      </c>
      <c r="AD267" s="516"/>
      <c r="AE267" s="516"/>
      <c r="AF267" s="516"/>
      <c r="AG267" s="516"/>
      <c r="AH267" s="517"/>
      <c r="AI267" s="128"/>
      <c r="AJ267" s="129"/>
      <c r="AK267" s="481"/>
      <c r="AL267" s="481"/>
      <c r="AM267" s="481"/>
      <c r="AN267" s="481"/>
      <c r="AO267" s="481"/>
      <c r="AP267" s="481"/>
      <c r="AQ267" s="128"/>
      <c r="AR267" s="129"/>
      <c r="AS267" s="481"/>
      <c r="AT267" s="481"/>
      <c r="AU267" s="481"/>
      <c r="AV267" s="481"/>
      <c r="AW267" s="481"/>
      <c r="AX267" s="481"/>
    </row>
    <row r="268" spans="1:50" s="126" customFormat="1" ht="30" customHeight="1" x14ac:dyDescent="0.25">
      <c r="A268" s="28"/>
      <c r="B268" s="514"/>
      <c r="C268" s="37" t="s">
        <v>93</v>
      </c>
      <c r="D268" s="51" t="s">
        <v>85</v>
      </c>
      <c r="E268" s="39" t="s">
        <v>101</v>
      </c>
      <c r="F268" s="85">
        <f>IF(E268="Adecuado",15,IF(E268="Inadecuado",0,""))</f>
        <v>15</v>
      </c>
      <c r="G268" s="488" t="s">
        <v>391</v>
      </c>
      <c r="H268" s="489"/>
      <c r="I268" s="489"/>
      <c r="J268" s="490"/>
      <c r="K268" s="86" t="s">
        <v>101</v>
      </c>
      <c r="L268" s="85">
        <f t="shared" ref="L268" si="74">IF(K268="Adecuado",15,IF(K268="Inadecuado",0,""))</f>
        <v>15</v>
      </c>
      <c r="M268" s="488" t="s">
        <v>484</v>
      </c>
      <c r="N268" s="489"/>
      <c r="O268" s="489"/>
      <c r="P268" s="489"/>
      <c r="Q268" s="489"/>
      <c r="R268" s="490"/>
      <c r="S268" s="39" t="s">
        <v>101</v>
      </c>
      <c r="T268" s="85">
        <f t="shared" ref="T268" si="75">IF(S268="Adecuado",15,IF(S268="Inadecuado",0,""))</f>
        <v>15</v>
      </c>
      <c r="U268" s="488" t="s">
        <v>484</v>
      </c>
      <c r="V268" s="489"/>
      <c r="W268" s="489"/>
      <c r="X268" s="489"/>
      <c r="Y268" s="489"/>
      <c r="Z268" s="490"/>
      <c r="AA268" s="39" t="s">
        <v>101</v>
      </c>
      <c r="AB268" s="85">
        <v>15</v>
      </c>
      <c r="AC268" s="488" t="s">
        <v>485</v>
      </c>
      <c r="AD268" s="489"/>
      <c r="AE268" s="489"/>
      <c r="AF268" s="489"/>
      <c r="AG268" s="489"/>
      <c r="AH268" s="490"/>
      <c r="AI268" s="128"/>
      <c r="AJ268" s="129"/>
      <c r="AK268" s="481"/>
      <c r="AL268" s="481"/>
      <c r="AM268" s="481"/>
      <c r="AN268" s="481"/>
      <c r="AO268" s="481"/>
      <c r="AP268" s="481"/>
      <c r="AQ268" s="128"/>
      <c r="AR268" s="129"/>
      <c r="AS268" s="481"/>
      <c r="AT268" s="481"/>
      <c r="AU268" s="481"/>
      <c r="AV268" s="481"/>
      <c r="AW268" s="481"/>
      <c r="AX268" s="481"/>
    </row>
    <row r="269" spans="1:50" s="126" customFormat="1" ht="39.75" customHeight="1" x14ac:dyDescent="0.25">
      <c r="A269" s="28"/>
      <c r="B269" s="122" t="s">
        <v>122</v>
      </c>
      <c r="C269" s="37" t="s">
        <v>94</v>
      </c>
      <c r="D269" s="51" t="s">
        <v>86</v>
      </c>
      <c r="E269" s="39" t="s">
        <v>103</v>
      </c>
      <c r="F269" s="85">
        <f>IF(E269="Oportuna",15,IF(E269="Inoportuna",0,""))</f>
        <v>15</v>
      </c>
      <c r="G269" s="488" t="s">
        <v>486</v>
      </c>
      <c r="H269" s="489"/>
      <c r="I269" s="489"/>
      <c r="J269" s="490"/>
      <c r="K269" s="86" t="s">
        <v>103</v>
      </c>
      <c r="L269" s="85">
        <f t="shared" ref="L269" si="76">IF(K269="Oportuna",15,IF(K269="Inoportuna",0,""))</f>
        <v>15</v>
      </c>
      <c r="M269" s="488" t="s">
        <v>487</v>
      </c>
      <c r="N269" s="489"/>
      <c r="O269" s="489"/>
      <c r="P269" s="489"/>
      <c r="Q269" s="489"/>
      <c r="R269" s="490"/>
      <c r="S269" s="39" t="s">
        <v>103</v>
      </c>
      <c r="T269" s="85">
        <f t="shared" ref="T269" si="77">IF(S269="Oportuna",15,IF(S269="Inoportuna",0,""))</f>
        <v>15</v>
      </c>
      <c r="U269" s="488" t="s">
        <v>488</v>
      </c>
      <c r="V269" s="489"/>
      <c r="W269" s="489"/>
      <c r="X269" s="489"/>
      <c r="Y269" s="489"/>
      <c r="Z269" s="490"/>
      <c r="AA269" s="39" t="s">
        <v>103</v>
      </c>
      <c r="AB269" s="85">
        <v>15</v>
      </c>
      <c r="AC269" s="488" t="s">
        <v>489</v>
      </c>
      <c r="AD269" s="489"/>
      <c r="AE269" s="489"/>
      <c r="AF269" s="489"/>
      <c r="AG269" s="489"/>
      <c r="AH269" s="490"/>
      <c r="AI269" s="128"/>
      <c r="AJ269" s="129"/>
      <c r="AK269" s="481"/>
      <c r="AL269" s="481"/>
      <c r="AM269" s="481"/>
      <c r="AN269" s="481"/>
      <c r="AO269" s="481"/>
      <c r="AP269" s="481"/>
      <c r="AQ269" s="128"/>
      <c r="AR269" s="129"/>
      <c r="AS269" s="481"/>
      <c r="AT269" s="481"/>
      <c r="AU269" s="481"/>
      <c r="AV269" s="481"/>
      <c r="AW269" s="481"/>
      <c r="AX269" s="481"/>
    </row>
    <row r="270" spans="1:50" s="126" customFormat="1" ht="69.75" customHeight="1" x14ac:dyDescent="0.25">
      <c r="A270" s="28"/>
      <c r="B270" s="122" t="s">
        <v>123</v>
      </c>
      <c r="C270" s="37" t="s">
        <v>95</v>
      </c>
      <c r="D270" s="51" t="s">
        <v>87</v>
      </c>
      <c r="E270" s="41" t="s">
        <v>105</v>
      </c>
      <c r="F270" s="85">
        <f>IF(E270="Prevenir o detectar",15,IF(E270="No es control",0,""))</f>
        <v>15</v>
      </c>
      <c r="G270" s="488" t="s">
        <v>490</v>
      </c>
      <c r="H270" s="489"/>
      <c r="I270" s="489"/>
      <c r="J270" s="490"/>
      <c r="K270" s="87" t="s">
        <v>105</v>
      </c>
      <c r="L270" s="85">
        <f t="shared" ref="L270" si="78">IF(K270="Prevenir o detectar",15,IF(K270="No es control",0,""))</f>
        <v>15</v>
      </c>
      <c r="M270" s="488" t="s">
        <v>393</v>
      </c>
      <c r="N270" s="489"/>
      <c r="O270" s="489"/>
      <c r="P270" s="489"/>
      <c r="Q270" s="489"/>
      <c r="R270" s="490"/>
      <c r="S270" s="41" t="s">
        <v>105</v>
      </c>
      <c r="T270" s="85">
        <f t="shared" ref="T270" si="79">IF(S270="Prevenir o detectar",15,IF(S270="No es control",0,""))</f>
        <v>15</v>
      </c>
      <c r="U270" s="488" t="s">
        <v>491</v>
      </c>
      <c r="V270" s="489"/>
      <c r="W270" s="489"/>
      <c r="X270" s="489"/>
      <c r="Y270" s="489"/>
      <c r="Z270" s="490"/>
      <c r="AA270" s="41" t="s">
        <v>105</v>
      </c>
      <c r="AB270" s="85">
        <v>15</v>
      </c>
      <c r="AC270" s="488" t="s">
        <v>492</v>
      </c>
      <c r="AD270" s="489"/>
      <c r="AE270" s="489"/>
      <c r="AF270" s="489"/>
      <c r="AG270" s="489"/>
      <c r="AH270" s="490"/>
      <c r="AI270" s="130"/>
      <c r="AJ270" s="129"/>
      <c r="AK270" s="481"/>
      <c r="AL270" s="481"/>
      <c r="AM270" s="481"/>
      <c r="AN270" s="481"/>
      <c r="AO270" s="481"/>
      <c r="AP270" s="481"/>
      <c r="AQ270" s="130"/>
      <c r="AR270" s="129"/>
      <c r="AS270" s="481"/>
      <c r="AT270" s="481"/>
      <c r="AU270" s="481"/>
      <c r="AV270" s="481"/>
      <c r="AW270" s="481"/>
      <c r="AX270" s="481"/>
    </row>
    <row r="271" spans="1:50" s="126" customFormat="1" ht="30" customHeight="1" x14ac:dyDescent="0.25">
      <c r="A271" s="28"/>
      <c r="B271" s="102" t="s">
        <v>125</v>
      </c>
      <c r="C271" s="37" t="s">
        <v>96</v>
      </c>
      <c r="D271" s="51" t="s">
        <v>88</v>
      </c>
      <c r="E271" s="39" t="s">
        <v>107</v>
      </c>
      <c r="F271" s="85">
        <f>IF(E271="Confiable",15,IF(E271="No confiable",0,""))</f>
        <v>15</v>
      </c>
      <c r="G271" s="488" t="s">
        <v>394</v>
      </c>
      <c r="H271" s="489"/>
      <c r="I271" s="489"/>
      <c r="J271" s="490"/>
      <c r="K271" s="86" t="s">
        <v>107</v>
      </c>
      <c r="L271" s="85">
        <f t="shared" ref="L271" si="80">IF(K271="Confiable",15,IF(K271="No confiable",0,""))</f>
        <v>15</v>
      </c>
      <c r="M271" s="488" t="s">
        <v>394</v>
      </c>
      <c r="N271" s="489"/>
      <c r="O271" s="489"/>
      <c r="P271" s="489"/>
      <c r="Q271" s="489"/>
      <c r="R271" s="490"/>
      <c r="S271" s="39" t="s">
        <v>107</v>
      </c>
      <c r="T271" s="85">
        <f t="shared" ref="T271" si="81">IF(S271="Confiable",15,IF(S271="No confiable",0,""))</f>
        <v>15</v>
      </c>
      <c r="U271" s="488" t="s">
        <v>387</v>
      </c>
      <c r="V271" s="489"/>
      <c r="W271" s="489"/>
      <c r="X271" s="489"/>
      <c r="Y271" s="489"/>
      <c r="Z271" s="490"/>
      <c r="AA271" s="39" t="s">
        <v>107</v>
      </c>
      <c r="AB271" s="85">
        <v>15</v>
      </c>
      <c r="AC271" s="488" t="s">
        <v>493</v>
      </c>
      <c r="AD271" s="489"/>
      <c r="AE271" s="489"/>
      <c r="AF271" s="489"/>
      <c r="AG271" s="489"/>
      <c r="AH271" s="490"/>
      <c r="AI271" s="128"/>
      <c r="AJ271" s="129"/>
      <c r="AK271" s="481"/>
      <c r="AL271" s="481"/>
      <c r="AM271" s="481"/>
      <c r="AN271" s="481"/>
      <c r="AO271" s="481"/>
      <c r="AP271" s="481"/>
      <c r="AQ271" s="128"/>
      <c r="AR271" s="129"/>
      <c r="AS271" s="481"/>
      <c r="AT271" s="481"/>
      <c r="AU271" s="481"/>
      <c r="AV271" s="481"/>
      <c r="AW271" s="481"/>
      <c r="AX271" s="481"/>
    </row>
    <row r="272" spans="1:50" s="126" customFormat="1" ht="60.75" customHeight="1" x14ac:dyDescent="0.25">
      <c r="A272" s="28"/>
      <c r="B272" s="102" t="s">
        <v>126</v>
      </c>
      <c r="C272" s="37" t="s">
        <v>97</v>
      </c>
      <c r="D272" s="51" t="s">
        <v>89</v>
      </c>
      <c r="E272" s="41" t="s">
        <v>109</v>
      </c>
      <c r="F272" s="85">
        <f>IF(E272="Se investigan y resuelven oportunamente",15,IF(E272="No se investigan y resuelven oportunamente",0,""))</f>
        <v>15</v>
      </c>
      <c r="G272" s="488" t="s">
        <v>395</v>
      </c>
      <c r="H272" s="489"/>
      <c r="I272" s="489"/>
      <c r="J272" s="490"/>
      <c r="K272" s="87" t="s">
        <v>109</v>
      </c>
      <c r="L272" s="85">
        <f t="shared" ref="L272" si="82">IF(K272="Se investigan y resuelven oportunamente",15,IF(K272="No se investigan y resuelven oportunamente",0,""))</f>
        <v>15</v>
      </c>
      <c r="M272" s="488" t="s">
        <v>494</v>
      </c>
      <c r="N272" s="489"/>
      <c r="O272" s="489"/>
      <c r="P272" s="489"/>
      <c r="Q272" s="489"/>
      <c r="R272" s="490"/>
      <c r="S272" s="41" t="s">
        <v>109</v>
      </c>
      <c r="T272" s="85">
        <f t="shared" ref="T272" si="83">IF(S272="Se investigan y resuelven oportunamente",15,IF(S272="No se investigan y resuelven oportunamente",0,""))</f>
        <v>15</v>
      </c>
      <c r="U272" s="488" t="s">
        <v>495</v>
      </c>
      <c r="V272" s="489"/>
      <c r="W272" s="489"/>
      <c r="X272" s="489"/>
      <c r="Y272" s="489"/>
      <c r="Z272" s="490"/>
      <c r="AA272" s="41" t="s">
        <v>109</v>
      </c>
      <c r="AB272" s="85">
        <v>15</v>
      </c>
      <c r="AC272" s="488" t="s">
        <v>496</v>
      </c>
      <c r="AD272" s="489"/>
      <c r="AE272" s="489"/>
      <c r="AF272" s="489"/>
      <c r="AG272" s="489"/>
      <c r="AH272" s="490"/>
      <c r="AI272" s="130"/>
      <c r="AJ272" s="129"/>
      <c r="AK272" s="481"/>
      <c r="AL272" s="481"/>
      <c r="AM272" s="481"/>
      <c r="AN272" s="481"/>
      <c r="AO272" s="481"/>
      <c r="AP272" s="481"/>
      <c r="AQ272" s="130"/>
      <c r="AR272" s="129"/>
      <c r="AS272" s="481"/>
      <c r="AT272" s="481"/>
      <c r="AU272" s="481"/>
      <c r="AV272" s="481"/>
      <c r="AW272" s="481"/>
      <c r="AX272" s="481"/>
    </row>
    <row r="273" spans="1:50" s="126" customFormat="1" ht="44.25" customHeight="1" thickBot="1" x14ac:dyDescent="0.3">
      <c r="A273" s="28"/>
      <c r="B273" s="61" t="s">
        <v>124</v>
      </c>
      <c r="C273" s="124" t="s">
        <v>98</v>
      </c>
      <c r="D273" s="52" t="s">
        <v>90</v>
      </c>
      <c r="E273" s="42" t="s">
        <v>111</v>
      </c>
      <c r="F273" s="88">
        <f>IF(E273="Completa",10,IF(E273="Incompleta",5,IF(E273="No existe",0,"")))</f>
        <v>10</v>
      </c>
      <c r="G273" s="478" t="s">
        <v>497</v>
      </c>
      <c r="H273" s="479"/>
      <c r="I273" s="479"/>
      <c r="J273" s="480"/>
      <c r="K273" s="89" t="s">
        <v>111</v>
      </c>
      <c r="L273" s="88">
        <f t="shared" ref="L273" si="84">IF(K273="Completa",10,IF(K273="Incompleta",5,IF(K273="No existe",0,"")))</f>
        <v>10</v>
      </c>
      <c r="M273" s="478" t="s">
        <v>498</v>
      </c>
      <c r="N273" s="479"/>
      <c r="O273" s="479"/>
      <c r="P273" s="479"/>
      <c r="Q273" s="479"/>
      <c r="R273" s="480"/>
      <c r="S273" s="42" t="s">
        <v>111</v>
      </c>
      <c r="T273" s="88">
        <f t="shared" ref="T273" si="85">IF(S273="Completa",10,IF(S273="Incompleta",5,IF(S273="No existe",0,"")))</f>
        <v>10</v>
      </c>
      <c r="U273" s="478" t="s">
        <v>499</v>
      </c>
      <c r="V273" s="479"/>
      <c r="W273" s="479"/>
      <c r="X273" s="479"/>
      <c r="Y273" s="479"/>
      <c r="Z273" s="480"/>
      <c r="AA273" s="42" t="s">
        <v>111</v>
      </c>
      <c r="AB273" s="88">
        <v>10</v>
      </c>
      <c r="AC273" s="478" t="s">
        <v>500</v>
      </c>
      <c r="AD273" s="479"/>
      <c r="AE273" s="479"/>
      <c r="AF273" s="479"/>
      <c r="AG273" s="479"/>
      <c r="AH273" s="480"/>
      <c r="AI273" s="128"/>
      <c r="AJ273" s="129"/>
      <c r="AK273" s="481"/>
      <c r="AL273" s="481"/>
      <c r="AM273" s="481"/>
      <c r="AN273" s="481"/>
      <c r="AO273" s="481"/>
      <c r="AP273" s="481"/>
      <c r="AQ273" s="128"/>
      <c r="AR273" s="129"/>
      <c r="AS273" s="481"/>
      <c r="AT273" s="481"/>
      <c r="AU273" s="481"/>
      <c r="AV273" s="481"/>
      <c r="AW273" s="481"/>
      <c r="AX273" s="481"/>
    </row>
    <row r="274" spans="1:50" s="126" customFormat="1" ht="7.5" customHeight="1" thickBot="1" x14ac:dyDescent="0.3">
      <c r="A274" s="28"/>
      <c r="B274" s="28"/>
      <c r="C274" s="28"/>
      <c r="D274" s="38"/>
      <c r="E274" s="28"/>
      <c r="F274" s="28"/>
      <c r="G274" s="28"/>
      <c r="H274" s="28"/>
      <c r="I274" s="28"/>
      <c r="J274" s="28"/>
      <c r="K274" s="90"/>
      <c r="L274" s="91"/>
      <c r="M274" s="28"/>
      <c r="N274" s="28"/>
      <c r="O274" s="28"/>
      <c r="P274" s="28"/>
      <c r="Q274" s="28"/>
      <c r="R274" s="28"/>
      <c r="S274" s="90"/>
      <c r="T274" s="91"/>
      <c r="U274" s="28"/>
      <c r="V274" s="28"/>
      <c r="W274" s="28"/>
      <c r="X274" s="28"/>
      <c r="Y274" s="28"/>
      <c r="Z274" s="28"/>
      <c r="AA274" s="28"/>
      <c r="AB274" s="28"/>
      <c r="AC274" s="28"/>
      <c r="AD274" s="28"/>
      <c r="AE274" s="28"/>
      <c r="AF274" s="28"/>
      <c r="AG274" s="28"/>
      <c r="AH274" s="28"/>
    </row>
    <row r="275" spans="1:50" s="126" customFormat="1" x14ac:dyDescent="0.25">
      <c r="A275" s="28"/>
      <c r="B275" s="28"/>
      <c r="C275" s="28"/>
      <c r="D275" s="110" t="s">
        <v>91</v>
      </c>
      <c r="E275" s="482">
        <f>IF(SUM(F267:F273)=0,"-",SUM(F267:F273))</f>
        <v>100</v>
      </c>
      <c r="F275" s="483"/>
      <c r="G275" s="484"/>
      <c r="H275" s="28"/>
      <c r="I275" s="28"/>
      <c r="J275" s="107"/>
      <c r="K275" s="482">
        <f t="shared" ref="K275" si="86">IF(SUM(L267:L273)=0,"-",SUM(L267:L273))</f>
        <v>100</v>
      </c>
      <c r="L275" s="483"/>
      <c r="M275" s="107"/>
      <c r="N275" s="28"/>
      <c r="O275" s="28"/>
      <c r="P275" s="28"/>
      <c r="Q275" s="28"/>
      <c r="R275" s="28"/>
      <c r="S275" s="482">
        <f t="shared" ref="S275" si="87">IF(SUM(T267:T273)=0,"-",SUM(T267:T273))</f>
        <v>100</v>
      </c>
      <c r="T275" s="483"/>
      <c r="U275" s="107"/>
      <c r="V275" s="28"/>
      <c r="W275" s="28"/>
      <c r="X275" s="28"/>
      <c r="Y275" s="28"/>
      <c r="Z275" s="28"/>
      <c r="AA275" s="482">
        <f>IF(SUM(AB267:AB273)=0,"-",SUM(AB267:AB273))</f>
        <v>100</v>
      </c>
      <c r="AB275" s="483"/>
      <c r="AC275" s="484"/>
      <c r="AD275" s="28"/>
      <c r="AE275" s="28"/>
      <c r="AF275" s="28"/>
      <c r="AG275" s="28"/>
      <c r="AH275" s="107"/>
      <c r="AI275" s="485"/>
      <c r="AJ275" s="485"/>
      <c r="AK275" s="131"/>
      <c r="AQ275" s="485"/>
      <c r="AR275" s="485"/>
      <c r="AS275" s="131"/>
    </row>
    <row r="276" spans="1:50" s="126" customFormat="1" ht="15.75" customHeight="1" thickBot="1" x14ac:dyDescent="0.3">
      <c r="A276" s="28"/>
      <c r="B276" s="28"/>
      <c r="C276" s="28"/>
      <c r="D276" s="111" t="s">
        <v>117</v>
      </c>
      <c r="E276" s="486" t="str">
        <f>IF(E275&lt;=74,"Débil",IF(E275&lt;=89,"Moderado",IF(E275&lt;=100,"Fuerte","")))</f>
        <v>Fuerte</v>
      </c>
      <c r="F276" s="487"/>
      <c r="G276" s="484"/>
      <c r="H276" s="28"/>
      <c r="I276" s="28"/>
      <c r="J276" s="107"/>
      <c r="K276" s="486" t="str">
        <f t="shared" ref="K276" si="88">IF(K275&lt;=74,"Débil",IF(K275&lt;=89,"Moderado",IF(K275&lt;=100,"Fuerte","")))</f>
        <v>Fuerte</v>
      </c>
      <c r="L276" s="487"/>
      <c r="M276" s="107"/>
      <c r="N276" s="28"/>
      <c r="O276" s="28"/>
      <c r="P276" s="28"/>
      <c r="Q276" s="28"/>
      <c r="R276" s="28"/>
      <c r="S276" s="486" t="str">
        <f t="shared" ref="S276" si="89">IF(S275&lt;=74,"Débil",IF(S275&lt;=89,"Moderado",IF(S275&lt;=100,"Fuerte","")))</f>
        <v>Fuerte</v>
      </c>
      <c r="T276" s="487"/>
      <c r="U276" s="107"/>
      <c r="V276" s="28"/>
      <c r="W276" s="28"/>
      <c r="X276" s="28"/>
      <c r="Y276" s="28"/>
      <c r="Z276" s="28"/>
      <c r="AA276" s="486" t="str">
        <f>IF(AA275&lt;=74,"Débil",IF(AA275&lt;=89,"Moderado",IF(AA275&lt;=100,"Fuerte","")))</f>
        <v>Fuerte</v>
      </c>
      <c r="AB276" s="487"/>
      <c r="AC276" s="484"/>
      <c r="AD276" s="28"/>
      <c r="AE276" s="28"/>
      <c r="AF276" s="28"/>
      <c r="AG276" s="28"/>
      <c r="AH276" s="107"/>
      <c r="AI276" s="485"/>
      <c r="AJ276" s="485"/>
      <c r="AK276" s="131"/>
      <c r="AQ276" s="485"/>
      <c r="AR276" s="485"/>
      <c r="AS276" s="131"/>
    </row>
  </sheetData>
  <dataConsolidate/>
  <mergeCells count="477">
    <mergeCell ref="G33:L33"/>
    <mergeCell ref="E35:F35"/>
    <mergeCell ref="E36:F36"/>
    <mergeCell ref="E70:F70"/>
    <mergeCell ref="G48:L48"/>
    <mergeCell ref="G49:L49"/>
    <mergeCell ref="G50:L50"/>
    <mergeCell ref="G67:L67"/>
    <mergeCell ref="M57:T57"/>
    <mergeCell ref="B38:L38"/>
    <mergeCell ref="B40:D41"/>
    <mergeCell ref="E52:F52"/>
    <mergeCell ref="E53:F53"/>
    <mergeCell ref="B44:B45"/>
    <mergeCell ref="G44:L44"/>
    <mergeCell ref="G45:L45"/>
    <mergeCell ref="G46:L46"/>
    <mergeCell ref="G47:L47"/>
    <mergeCell ref="G62:L62"/>
    <mergeCell ref="E19:F19"/>
    <mergeCell ref="G29:L29"/>
    <mergeCell ref="G30:L30"/>
    <mergeCell ref="G31:L31"/>
    <mergeCell ref="G32:L32"/>
    <mergeCell ref="B21:L21"/>
    <mergeCell ref="B23:D24"/>
    <mergeCell ref="E23:L23"/>
    <mergeCell ref="E24:L24"/>
    <mergeCell ref="B25:B26"/>
    <mergeCell ref="C25:D26"/>
    <mergeCell ref="E25:F25"/>
    <mergeCell ref="G25:L26"/>
    <mergeCell ref="B27:B28"/>
    <mergeCell ref="G27:L27"/>
    <mergeCell ref="G28:L28"/>
    <mergeCell ref="G184:L184"/>
    <mergeCell ref="G185:L185"/>
    <mergeCell ref="G186:L186"/>
    <mergeCell ref="B42:B43"/>
    <mergeCell ref="C42:D43"/>
    <mergeCell ref="E42:F42"/>
    <mergeCell ref="E40:L40"/>
    <mergeCell ref="E41:L41"/>
    <mergeCell ref="G42:L43"/>
    <mergeCell ref="E69:F69"/>
    <mergeCell ref="B55:L55"/>
    <mergeCell ref="B57:D58"/>
    <mergeCell ref="E57:L57"/>
    <mergeCell ref="E58:L58"/>
    <mergeCell ref="G63:L63"/>
    <mergeCell ref="G64:L64"/>
    <mergeCell ref="G65:L65"/>
    <mergeCell ref="G66:L66"/>
    <mergeCell ref="B59:B60"/>
    <mergeCell ref="C59:D60"/>
    <mergeCell ref="E59:F59"/>
    <mergeCell ref="G59:L60"/>
    <mergeCell ref="B61:B62"/>
    <mergeCell ref="G61:L61"/>
    <mergeCell ref="E188:F188"/>
    <mergeCell ref="E189:F189"/>
    <mergeCell ref="A2:L2"/>
    <mergeCell ref="B4:L4"/>
    <mergeCell ref="B225:L225"/>
    <mergeCell ref="B106:L106"/>
    <mergeCell ref="E6:L6"/>
    <mergeCell ref="E7:L7"/>
    <mergeCell ref="G8:L9"/>
    <mergeCell ref="G12:L12"/>
    <mergeCell ref="G13:L13"/>
    <mergeCell ref="G14:L14"/>
    <mergeCell ref="B10:B11"/>
    <mergeCell ref="B8:B9"/>
    <mergeCell ref="C8:D9"/>
    <mergeCell ref="G15:L15"/>
    <mergeCell ref="G16:L16"/>
    <mergeCell ref="G10:L11"/>
    <mergeCell ref="E8:F8"/>
    <mergeCell ref="E18:F18"/>
    <mergeCell ref="B6:D7"/>
    <mergeCell ref="E144:F144"/>
    <mergeCell ref="K144:L144"/>
    <mergeCell ref="K143:R143"/>
    <mergeCell ref="M144:R145"/>
    <mergeCell ref="B110:B111"/>
    <mergeCell ref="C110:D111"/>
    <mergeCell ref="E110:F110"/>
    <mergeCell ref="E108:L108"/>
    <mergeCell ref="E109:L109"/>
    <mergeCell ref="B108:D109"/>
    <mergeCell ref="E121:F121"/>
    <mergeCell ref="G110:L111"/>
    <mergeCell ref="G114:L114"/>
    <mergeCell ref="G115:L115"/>
    <mergeCell ref="G116:L116"/>
    <mergeCell ref="G118:L118"/>
    <mergeCell ref="G112:L112"/>
    <mergeCell ref="G113:L113"/>
    <mergeCell ref="G117:L117"/>
    <mergeCell ref="B123:L123"/>
    <mergeCell ref="B72:L72"/>
    <mergeCell ref="B74:D75"/>
    <mergeCell ref="E74:L74"/>
    <mergeCell ref="E75:L75"/>
    <mergeCell ref="B76:B77"/>
    <mergeCell ref="C76:D77"/>
    <mergeCell ref="E76:F76"/>
    <mergeCell ref="G76:L77"/>
    <mergeCell ref="B78:B79"/>
    <mergeCell ref="G78:L78"/>
    <mergeCell ref="G79:L79"/>
    <mergeCell ref="G80:L80"/>
    <mergeCell ref="G81:L81"/>
    <mergeCell ref="G82:L82"/>
    <mergeCell ref="G83:L83"/>
    <mergeCell ref="G84:L84"/>
    <mergeCell ref="E86:F86"/>
    <mergeCell ref="E87:F87"/>
    <mergeCell ref="B89:L89"/>
    <mergeCell ref="B91:D92"/>
    <mergeCell ref="E91:L91"/>
    <mergeCell ref="E92:L92"/>
    <mergeCell ref="B93:B94"/>
    <mergeCell ref="C93:D94"/>
    <mergeCell ref="E93:F93"/>
    <mergeCell ref="G93:L94"/>
    <mergeCell ref="B95:B96"/>
    <mergeCell ref="G95:L95"/>
    <mergeCell ref="G96:L96"/>
    <mergeCell ref="G97:L97"/>
    <mergeCell ref="G98:L98"/>
    <mergeCell ref="G99:L99"/>
    <mergeCell ref="G100:L100"/>
    <mergeCell ref="G101:L101"/>
    <mergeCell ref="E103:F103"/>
    <mergeCell ref="E104:F104"/>
    <mergeCell ref="B174:L174"/>
    <mergeCell ref="B176:D177"/>
    <mergeCell ref="E176:L176"/>
    <mergeCell ref="E177:L177"/>
    <mergeCell ref="G150:J150"/>
    <mergeCell ref="G151:J151"/>
    <mergeCell ref="G152:J152"/>
    <mergeCell ref="E154:F154"/>
    <mergeCell ref="G154:G155"/>
    <mergeCell ref="K154:L154"/>
    <mergeCell ref="E155:F155"/>
    <mergeCell ref="K155:L155"/>
    <mergeCell ref="B140:L140"/>
    <mergeCell ref="B146:B147"/>
    <mergeCell ref="B142:D143"/>
    <mergeCell ref="B144:B145"/>
    <mergeCell ref="C144:D145"/>
    <mergeCell ref="B112:B113"/>
    <mergeCell ref="E120:F120"/>
    <mergeCell ref="B178:B179"/>
    <mergeCell ref="C178:D179"/>
    <mergeCell ref="E178:F178"/>
    <mergeCell ref="G178:L179"/>
    <mergeCell ref="B180:B181"/>
    <mergeCell ref="G180:L180"/>
    <mergeCell ref="G181:L181"/>
    <mergeCell ref="G182:L182"/>
    <mergeCell ref="B125:D126"/>
    <mergeCell ref="E125:J125"/>
    <mergeCell ref="K125:R125"/>
    <mergeCell ref="E126:J126"/>
    <mergeCell ref="K126:R126"/>
    <mergeCell ref="B127:B128"/>
    <mergeCell ref="C127:D128"/>
    <mergeCell ref="E127:F127"/>
    <mergeCell ref="G127:J128"/>
    <mergeCell ref="K127:L127"/>
    <mergeCell ref="M127:R128"/>
    <mergeCell ref="E161:F161"/>
    <mergeCell ref="G161:J162"/>
    <mergeCell ref="K161:L161"/>
    <mergeCell ref="M161:R162"/>
    <mergeCell ref="B163:B164"/>
    <mergeCell ref="G183:L183"/>
    <mergeCell ref="B129:B130"/>
    <mergeCell ref="G129:J129"/>
    <mergeCell ref="M129:R129"/>
    <mergeCell ref="G130:J130"/>
    <mergeCell ref="M130:R130"/>
    <mergeCell ref="G131:J131"/>
    <mergeCell ref="M131:R131"/>
    <mergeCell ref="G132:J132"/>
    <mergeCell ref="M132:R132"/>
    <mergeCell ref="G135:J135"/>
    <mergeCell ref="M135:R135"/>
    <mergeCell ref="E137:F137"/>
    <mergeCell ref="G137:G138"/>
    <mergeCell ref="K137:L137"/>
    <mergeCell ref="E138:F138"/>
    <mergeCell ref="K138:L138"/>
    <mergeCell ref="B159:D160"/>
    <mergeCell ref="E159:J159"/>
    <mergeCell ref="K159:R159"/>
    <mergeCell ref="E160:J160"/>
    <mergeCell ref="K160:R160"/>
    <mergeCell ref="B161:B162"/>
    <mergeCell ref="C161:D162"/>
    <mergeCell ref="S125:Z125"/>
    <mergeCell ref="S126:Z126"/>
    <mergeCell ref="S127:T127"/>
    <mergeCell ref="U127:Z128"/>
    <mergeCell ref="U129:Z129"/>
    <mergeCell ref="U130:Z130"/>
    <mergeCell ref="U131:Z131"/>
    <mergeCell ref="U132:Z132"/>
    <mergeCell ref="U133:Z133"/>
    <mergeCell ref="U134:Z134"/>
    <mergeCell ref="U135:Z135"/>
    <mergeCell ref="S137:T137"/>
    <mergeCell ref="S138:T138"/>
    <mergeCell ref="G133:J133"/>
    <mergeCell ref="M133:R133"/>
    <mergeCell ref="G134:J134"/>
    <mergeCell ref="M134:R134"/>
    <mergeCell ref="B157:L157"/>
    <mergeCell ref="M146:R146"/>
    <mergeCell ref="M147:R147"/>
    <mergeCell ref="M148:R148"/>
    <mergeCell ref="M149:R149"/>
    <mergeCell ref="M150:R150"/>
    <mergeCell ref="M151:R151"/>
    <mergeCell ref="M152:R152"/>
    <mergeCell ref="E142:J142"/>
    <mergeCell ref="E143:J143"/>
    <mergeCell ref="G144:J145"/>
    <mergeCell ref="K142:R142"/>
    <mergeCell ref="G146:J146"/>
    <mergeCell ref="G147:J147"/>
    <mergeCell ref="G148:J148"/>
    <mergeCell ref="G149:J149"/>
    <mergeCell ref="G163:J163"/>
    <mergeCell ref="M163:R163"/>
    <mergeCell ref="G164:J164"/>
    <mergeCell ref="M164:R164"/>
    <mergeCell ref="G165:J165"/>
    <mergeCell ref="M165:R165"/>
    <mergeCell ref="G166:J166"/>
    <mergeCell ref="M166:R166"/>
    <mergeCell ref="G167:J167"/>
    <mergeCell ref="M167:R167"/>
    <mergeCell ref="G168:J168"/>
    <mergeCell ref="M168:R168"/>
    <mergeCell ref="G169:J169"/>
    <mergeCell ref="M169:R169"/>
    <mergeCell ref="E171:F171"/>
    <mergeCell ref="G171:G172"/>
    <mergeCell ref="K171:L171"/>
    <mergeCell ref="E172:F172"/>
    <mergeCell ref="K172:L172"/>
    <mergeCell ref="B191:L191"/>
    <mergeCell ref="B193:D194"/>
    <mergeCell ref="E193:L193"/>
    <mergeCell ref="E194:L194"/>
    <mergeCell ref="B195:B196"/>
    <mergeCell ref="C195:D196"/>
    <mergeCell ref="E195:F195"/>
    <mergeCell ref="G195:L196"/>
    <mergeCell ref="B197:B198"/>
    <mergeCell ref="G197:L197"/>
    <mergeCell ref="G198:L198"/>
    <mergeCell ref="G199:L199"/>
    <mergeCell ref="G200:L200"/>
    <mergeCell ref="G201:L201"/>
    <mergeCell ref="G202:L202"/>
    <mergeCell ref="G203:L203"/>
    <mergeCell ref="E205:F205"/>
    <mergeCell ref="E206:F206"/>
    <mergeCell ref="B208:L208"/>
    <mergeCell ref="B210:D211"/>
    <mergeCell ref="E210:L210"/>
    <mergeCell ref="E211:L211"/>
    <mergeCell ref="B212:B213"/>
    <mergeCell ref="C212:D213"/>
    <mergeCell ref="E212:F212"/>
    <mergeCell ref="G212:L213"/>
    <mergeCell ref="B214:B215"/>
    <mergeCell ref="G214:L214"/>
    <mergeCell ref="G215:L215"/>
    <mergeCell ref="G216:L216"/>
    <mergeCell ref="G217:L217"/>
    <mergeCell ref="G236:L236"/>
    <mergeCell ref="E240:F240"/>
    <mergeCell ref="B227:D228"/>
    <mergeCell ref="C229:D230"/>
    <mergeCell ref="E229:F229"/>
    <mergeCell ref="B231:B232"/>
    <mergeCell ref="B229:B230"/>
    <mergeCell ref="E239:F239"/>
    <mergeCell ref="G237:L237"/>
    <mergeCell ref="E228:L228"/>
    <mergeCell ref="E227:L227"/>
    <mergeCell ref="G229:L230"/>
    <mergeCell ref="G218:L218"/>
    <mergeCell ref="G219:L219"/>
    <mergeCell ref="G220:L220"/>
    <mergeCell ref="E222:F222"/>
    <mergeCell ref="E223:F223"/>
    <mergeCell ref="G231:L232"/>
    <mergeCell ref="G233:L233"/>
    <mergeCell ref="G234:L234"/>
    <mergeCell ref="G235:L235"/>
    <mergeCell ref="S245:Z245"/>
    <mergeCell ref="E246:J246"/>
    <mergeCell ref="K246:R246"/>
    <mergeCell ref="S246:Z246"/>
    <mergeCell ref="B247:B248"/>
    <mergeCell ref="C247:D248"/>
    <mergeCell ref="E247:F247"/>
    <mergeCell ref="G247:J248"/>
    <mergeCell ref="K247:L247"/>
    <mergeCell ref="M247:R248"/>
    <mergeCell ref="S247:T247"/>
    <mergeCell ref="U247:Z248"/>
    <mergeCell ref="U253:Z253"/>
    <mergeCell ref="G254:J254"/>
    <mergeCell ref="M254:R254"/>
    <mergeCell ref="U254:Z254"/>
    <mergeCell ref="B249:B250"/>
    <mergeCell ref="G249:J249"/>
    <mergeCell ref="M249:R249"/>
    <mergeCell ref="U249:Z249"/>
    <mergeCell ref="G250:J250"/>
    <mergeCell ref="M250:R250"/>
    <mergeCell ref="U250:Z250"/>
    <mergeCell ref="G251:J251"/>
    <mergeCell ref="M251:R251"/>
    <mergeCell ref="U251:Z251"/>
    <mergeCell ref="AA245:AH245"/>
    <mergeCell ref="AI245:AP245"/>
    <mergeCell ref="AQ245:AX245"/>
    <mergeCell ref="AA246:AH246"/>
    <mergeCell ref="AI246:AP246"/>
    <mergeCell ref="AQ246:AX246"/>
    <mergeCell ref="AA247:AB247"/>
    <mergeCell ref="AC247:AH248"/>
    <mergeCell ref="AI247:AJ247"/>
    <mergeCell ref="AK247:AP248"/>
    <mergeCell ref="AQ247:AR247"/>
    <mergeCell ref="AS247:AX248"/>
    <mergeCell ref="AC249:AH249"/>
    <mergeCell ref="AK249:AP249"/>
    <mergeCell ref="AS249:AX249"/>
    <mergeCell ref="AC250:AH250"/>
    <mergeCell ref="AK250:AP250"/>
    <mergeCell ref="AS250:AX250"/>
    <mergeCell ref="AC251:AH251"/>
    <mergeCell ref="AK251:AP251"/>
    <mergeCell ref="AS251:AX251"/>
    <mergeCell ref="AC252:AH252"/>
    <mergeCell ref="AK252:AP252"/>
    <mergeCell ref="AS252:AX252"/>
    <mergeCell ref="AC253:AH253"/>
    <mergeCell ref="AK253:AP253"/>
    <mergeCell ref="AS253:AX253"/>
    <mergeCell ref="AC254:AH254"/>
    <mergeCell ref="AK254:AP254"/>
    <mergeCell ref="AS254:AX254"/>
    <mergeCell ref="AC255:AH255"/>
    <mergeCell ref="AK255:AP255"/>
    <mergeCell ref="AS255:AX255"/>
    <mergeCell ref="AA257:AB257"/>
    <mergeCell ref="AC257:AC258"/>
    <mergeCell ref="AI257:AJ257"/>
    <mergeCell ref="AQ257:AR257"/>
    <mergeCell ref="AA258:AB258"/>
    <mergeCell ref="AI258:AJ258"/>
    <mergeCell ref="AQ258:AR258"/>
    <mergeCell ref="B243:L243"/>
    <mergeCell ref="B245:D246"/>
    <mergeCell ref="E245:J245"/>
    <mergeCell ref="K245:R245"/>
    <mergeCell ref="B261:L261"/>
    <mergeCell ref="B263:D264"/>
    <mergeCell ref="E263:J263"/>
    <mergeCell ref="K263:R263"/>
    <mergeCell ref="S263:Z263"/>
    <mergeCell ref="G255:J255"/>
    <mergeCell ref="M255:R255"/>
    <mergeCell ref="U255:Z255"/>
    <mergeCell ref="E257:F257"/>
    <mergeCell ref="G257:G258"/>
    <mergeCell ref="K257:L257"/>
    <mergeCell ref="S257:T257"/>
    <mergeCell ref="E258:F258"/>
    <mergeCell ref="K258:L258"/>
    <mergeCell ref="S258:T258"/>
    <mergeCell ref="G252:J252"/>
    <mergeCell ref="M252:R252"/>
    <mergeCell ref="U252:Z252"/>
    <mergeCell ref="G253:J253"/>
    <mergeCell ref="M253:R253"/>
    <mergeCell ref="AA265:AB265"/>
    <mergeCell ref="AA263:AH263"/>
    <mergeCell ref="AI263:AP263"/>
    <mergeCell ref="AQ263:AX263"/>
    <mergeCell ref="E264:J264"/>
    <mergeCell ref="K264:R264"/>
    <mergeCell ref="S264:Z264"/>
    <mergeCell ref="AA264:AH264"/>
    <mergeCell ref="AI264:AP264"/>
    <mergeCell ref="AQ264:AX264"/>
    <mergeCell ref="AC265:AH266"/>
    <mergeCell ref="AI265:AJ265"/>
    <mergeCell ref="AK265:AP266"/>
    <mergeCell ref="AQ265:AR265"/>
    <mergeCell ref="AS265:AX266"/>
    <mergeCell ref="AC267:AH267"/>
    <mergeCell ref="AK267:AP267"/>
    <mergeCell ref="AS267:AX267"/>
    <mergeCell ref="G268:J268"/>
    <mergeCell ref="M268:R268"/>
    <mergeCell ref="U268:Z268"/>
    <mergeCell ref="AC268:AH268"/>
    <mergeCell ref="AK268:AP268"/>
    <mergeCell ref="AS268:AX268"/>
    <mergeCell ref="B265:B266"/>
    <mergeCell ref="C265:D266"/>
    <mergeCell ref="E265:F265"/>
    <mergeCell ref="G265:J266"/>
    <mergeCell ref="K265:L265"/>
    <mergeCell ref="M265:R266"/>
    <mergeCell ref="G269:J269"/>
    <mergeCell ref="M269:R269"/>
    <mergeCell ref="U269:Z269"/>
    <mergeCell ref="B267:B268"/>
    <mergeCell ref="G267:J267"/>
    <mergeCell ref="M267:R267"/>
    <mergeCell ref="U267:Z267"/>
    <mergeCell ref="S265:T265"/>
    <mergeCell ref="U265:Z266"/>
    <mergeCell ref="AC269:AH269"/>
    <mergeCell ref="AK269:AP269"/>
    <mergeCell ref="AS269:AX269"/>
    <mergeCell ref="G270:J270"/>
    <mergeCell ref="M270:R270"/>
    <mergeCell ref="U270:Z270"/>
    <mergeCell ref="AC270:AH270"/>
    <mergeCell ref="AK270:AP270"/>
    <mergeCell ref="AS270:AX270"/>
    <mergeCell ref="G271:J271"/>
    <mergeCell ref="M271:R271"/>
    <mergeCell ref="U271:Z271"/>
    <mergeCell ref="AC271:AH271"/>
    <mergeCell ref="AK271:AP271"/>
    <mergeCell ref="AS271:AX271"/>
    <mergeCell ref="G272:J272"/>
    <mergeCell ref="M272:R272"/>
    <mergeCell ref="U272:Z272"/>
    <mergeCell ref="AC272:AH272"/>
    <mergeCell ref="AK272:AP272"/>
    <mergeCell ref="AS272:AX272"/>
    <mergeCell ref="G273:J273"/>
    <mergeCell ref="M273:R273"/>
    <mergeCell ref="U273:Z273"/>
    <mergeCell ref="AC273:AH273"/>
    <mergeCell ref="AK273:AP273"/>
    <mergeCell ref="AS273:AX273"/>
    <mergeCell ref="E275:F275"/>
    <mergeCell ref="G275:G276"/>
    <mergeCell ref="K275:L275"/>
    <mergeCell ref="S275:T275"/>
    <mergeCell ref="AA275:AB275"/>
    <mergeCell ref="AC275:AC276"/>
    <mergeCell ref="AI275:AJ275"/>
    <mergeCell ref="AQ275:AR275"/>
    <mergeCell ref="E276:F276"/>
    <mergeCell ref="K276:L276"/>
    <mergeCell ref="S276:T276"/>
    <mergeCell ref="AA276:AB276"/>
    <mergeCell ref="AI276:AJ276"/>
    <mergeCell ref="AQ276:AR276"/>
  </mergeCells>
  <dataValidations count="7">
    <dataValidation type="list" allowBlank="1" showInputMessage="1" showErrorMessage="1" sqref="E10 E112 E231 E146 K146 E61 E44 E78 E95 E180 E129 K129 S129 K163 E163 E197 E214 M44 U44 M61 E27 E249 K249 S249 AA249 AI249 AQ249 E267 K267 S267 AA267 AI267 AQ267">
      <formula1>P_1</formula1>
    </dataValidation>
    <dataValidation type="list" allowBlank="1" showInputMessage="1" showErrorMessage="1" sqref="E11 E113 E232 E147 K147 E62 E45 E79 E96 E181 E130 K130 S130 K164 E164 E198 E215 M45 U45 M62 E28 E250 K250 S250 AA250 AI250 AQ250 E268 K268 S268 AA268 AI268 AQ268">
      <formula1>P_2</formula1>
    </dataValidation>
    <dataValidation type="list" allowBlank="1" showInputMessage="1" showErrorMessage="1" sqref="E12 E114 E233 E148 K148 E63 E46 E80 E97 E182 E131 K131 S131 K165 E165 E199 E216 M46 U46 M63 E29 E251 K251 S251 AA251 AI251 AQ251 E269 K269 S269 AA269 AI269 AQ269">
      <formula1>P_3</formula1>
    </dataValidation>
    <dataValidation type="list" allowBlank="1" showInputMessage="1" showErrorMessage="1" sqref="E13 E115 E234 E149 K149 E64 E47 E81 E98 E183 E132 K132 S132 K166 E166 E200 E217 M47 U47 M64 E30 E252 K252 S252 AA252 AI252 AQ252 E270 K270 S270 AA270 AI270 AQ270">
      <formula1>P_4</formula1>
    </dataValidation>
    <dataValidation type="list" allowBlank="1" showInputMessage="1" showErrorMessage="1" sqref="E14 E116 E235 E150 K150 E65 E48 E82 E99 E184 E133 K133 S133 K167 E167 E201 E218 M48 U48 M65 E31 E253 K253 S253 AA253 AI253 AQ253 E271 K271 S271 AA271 AI271 AQ271">
      <formula1>P_5</formula1>
    </dataValidation>
    <dataValidation type="list" allowBlank="1" showInputMessage="1" showErrorMessage="1" sqref="E16 E118 E237 E152 K152 E67 E50 E84 E101 E186 E135 K135 S135 K169 E169 E203 E220 M50 U50 M67 E33 E255 K255 S255 AA255 AI255 AQ255 E273 K273 S273 AA273 AI273 AQ273">
      <formula1>P_7</formula1>
    </dataValidation>
    <dataValidation type="list" allowBlank="1" showInputMessage="1" showErrorMessage="1" sqref="E15 E117 E236 E151 K151 E66 E49 E83 E100 E185 E134 K134 S134 K168 E168 E202 E219 M49 U49 M66 E32 E254 K254 S254 AA254 AI254 AQ254 E272 K272 S272 AA272 AI272 AQ272">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ignoredErrors>
    <ignoredError sqref="F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B4" sqref="B4"/>
    </sheetView>
  </sheetViews>
  <sheetFormatPr baseColWidth="10" defaultRowHeight="14.4" x14ac:dyDescent="0.3"/>
  <sheetData>
    <row r="2" spans="2:2" x14ac:dyDescent="0.3">
      <c r="B2">
        <v>0</v>
      </c>
    </row>
    <row r="3" spans="2:2" x14ac:dyDescent="0.3">
      <c r="B3">
        <v>0.3</v>
      </c>
    </row>
    <row r="4" spans="2:2" x14ac:dyDescent="0.3">
      <c r="B4">
        <v>0.5</v>
      </c>
    </row>
    <row r="5" spans="2:2" x14ac:dyDescent="0.3">
      <c r="B5">
        <v>1</v>
      </c>
    </row>
    <row r="6" spans="2:2" x14ac:dyDescent="0.3">
      <c r="B6">
        <v>2</v>
      </c>
    </row>
    <row r="7" spans="2:2" x14ac:dyDescent="0.3">
      <c r="B7">
        <v>3</v>
      </c>
    </row>
    <row r="8" spans="2:2" x14ac:dyDescent="0.3">
      <c r="B8">
        <v>4</v>
      </c>
    </row>
    <row r="9" spans="2:2" x14ac:dyDescent="0.3">
      <c r="B9">
        <v>5</v>
      </c>
    </row>
    <row r="10" spans="2:2" x14ac:dyDescent="0.3">
      <c r="B10">
        <v>6</v>
      </c>
    </row>
    <row r="11" spans="2:2" x14ac:dyDescent="0.3">
      <c r="B11">
        <v>7</v>
      </c>
    </row>
    <row r="12" spans="2:2" x14ac:dyDescent="0.3">
      <c r="B12">
        <v>8</v>
      </c>
    </row>
    <row r="13" spans="2:2" x14ac:dyDescent="0.3">
      <c r="B13">
        <v>9</v>
      </c>
    </row>
    <row r="14" spans="2:2" x14ac:dyDescent="0.3">
      <c r="B14">
        <v>10</v>
      </c>
    </row>
    <row r="15" spans="2:2" x14ac:dyDescent="0.3">
      <c r="B15">
        <v>11</v>
      </c>
    </row>
    <row r="16" spans="2:2" x14ac:dyDescent="0.3">
      <c r="B16">
        <v>12</v>
      </c>
    </row>
    <row r="17" spans="2:2" x14ac:dyDescent="0.3">
      <c r="B17">
        <v>13</v>
      </c>
    </row>
    <row r="18" spans="2:2" x14ac:dyDescent="0.3">
      <c r="B18">
        <v>14</v>
      </c>
    </row>
    <row r="19" spans="2:2" x14ac:dyDescent="0.3">
      <c r="B19">
        <v>15</v>
      </c>
    </row>
    <row r="20" spans="2:2" x14ac:dyDescent="0.3">
      <c r="B20">
        <v>16</v>
      </c>
    </row>
    <row r="21" spans="2:2" x14ac:dyDescent="0.3">
      <c r="B21">
        <v>17</v>
      </c>
    </row>
    <row r="22" spans="2:2" x14ac:dyDescent="0.3">
      <c r="B22">
        <v>18</v>
      </c>
    </row>
    <row r="23" spans="2:2" x14ac:dyDescent="0.3">
      <c r="B23">
        <v>19</v>
      </c>
    </row>
    <row r="24" spans="2:2" x14ac:dyDescent="0.3">
      <c r="B24">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Mapa</vt:lpstr>
      <vt:lpstr>Listas</vt:lpstr>
      <vt:lpstr>Matriz</vt:lpstr>
      <vt:lpstr>Anexo 1 - Impacto (RC)</vt:lpstr>
      <vt:lpstr>Anexo 2 - Controles (Corrup).</vt:lpstr>
      <vt:lpstr>Hoja1</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2020-07-31T22:09:21Z</cp:lastPrinted>
  <dcterms:created xsi:type="dcterms:W3CDTF">2020-01-13T19:31:31Z</dcterms:created>
  <dcterms:modified xsi:type="dcterms:W3CDTF">2021-05-13T13:22:57Z</dcterms:modified>
</cp:coreProperties>
</file>