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90" yWindow="570" windowWidth="19815" windowHeight="6795"/>
  </bookViews>
  <sheets>
    <sheet name="SEGUIMIENTO PLAN DE ACCION 242" sheetId="1" r:id="rId1"/>
  </sheets>
  <calcPr calcId="145621"/>
</workbook>
</file>

<file path=xl/calcChain.xml><?xml version="1.0" encoding="utf-8"?>
<calcChain xmlns="http://schemas.openxmlformats.org/spreadsheetml/2006/main">
  <c r="P22" i="1" l="1"/>
  <c r="Q22" i="1"/>
  <c r="U14" i="1" l="1"/>
  <c r="T20" i="1"/>
  <c r="Q26" i="1"/>
  <c r="P26" i="1"/>
  <c r="Q25" i="1"/>
  <c r="P25" i="1"/>
  <c r="Q24" i="1"/>
  <c r="P24" i="1"/>
  <c r="Q23" i="1"/>
  <c r="P23" i="1"/>
  <c r="Q21" i="1" l="1"/>
  <c r="P21" i="1"/>
  <c r="Q19" i="1"/>
  <c r="P19" i="1"/>
  <c r="Q18" i="1"/>
  <c r="Q17" i="1"/>
  <c r="P17" i="1"/>
  <c r="Q16" i="1"/>
  <c r="P16" i="1"/>
  <c r="Q15" i="1"/>
  <c r="P15" i="1"/>
  <c r="Q14" i="1"/>
  <c r="Q13" i="1"/>
  <c r="P13" i="1"/>
  <c r="P12" i="1"/>
  <c r="Q12" i="1" s="1"/>
  <c r="Q11" i="1"/>
  <c r="P11" i="1"/>
  <c r="L29" i="1"/>
  <c r="L28" i="1"/>
  <c r="L27" i="1"/>
  <c r="L26" i="1"/>
  <c r="I29" i="1"/>
  <c r="J29" i="1" s="1"/>
  <c r="I28" i="1"/>
  <c r="J28" i="1" s="1"/>
  <c r="I27" i="1"/>
  <c r="J27" i="1" s="1"/>
  <c r="J26" i="1"/>
  <c r="I26" i="1"/>
  <c r="J25" i="1"/>
  <c r="I25" i="1"/>
  <c r="J24" i="1"/>
  <c r="I24" i="1"/>
  <c r="L23" i="1"/>
  <c r="L22" i="1"/>
  <c r="L21" i="1"/>
  <c r="L20" i="1"/>
  <c r="L19" i="1"/>
  <c r="L18" i="1"/>
  <c r="L17" i="1"/>
  <c r="L16" i="1"/>
  <c r="L15" i="1"/>
  <c r="L14" i="1"/>
  <c r="L13" i="1"/>
  <c r="L12" i="1"/>
  <c r="L11" i="1"/>
  <c r="J23" i="1" l="1"/>
  <c r="J22" i="1"/>
  <c r="J21" i="1"/>
  <c r="J20" i="1"/>
  <c r="J19" i="1"/>
  <c r="I23" i="1"/>
  <c r="I22" i="1"/>
  <c r="I21" i="1"/>
  <c r="I20" i="1"/>
  <c r="I19" i="1"/>
  <c r="I18" i="1" l="1"/>
  <c r="J18" i="1" s="1"/>
  <c r="I17" i="1"/>
  <c r="J17" i="1" s="1"/>
  <c r="I16" i="1"/>
  <c r="I15" i="1"/>
  <c r="I14" i="1"/>
  <c r="J14" i="1" s="1"/>
  <c r="I13" i="1"/>
  <c r="J13" i="1" s="1"/>
  <c r="J16" i="1"/>
  <c r="J15" i="1"/>
  <c r="I12" i="1"/>
  <c r="J12" i="1"/>
  <c r="J11" i="1"/>
  <c r="I11" i="1"/>
</calcChain>
</file>

<file path=xl/sharedStrings.xml><?xml version="1.0" encoding="utf-8"?>
<sst xmlns="http://schemas.openxmlformats.org/spreadsheetml/2006/main" count="288" uniqueCount="143">
  <si>
    <t>Tipo Informe</t>
  </si>
  <si>
    <t>SEGUIMIENTO PLAN DE ACCION PIGA 242</t>
  </si>
  <si>
    <t>Formulario</t>
  </si>
  <si>
    <t>SEGUIMIENTO PLAN DE ACCION 242</t>
  </si>
  <si>
    <t>Moneda Informe</t>
  </si>
  <si>
    <t>Entidad</t>
  </si>
  <si>
    <t>Fecha</t>
  </si>
  <si>
    <t>Periodicidad</t>
  </si>
  <si>
    <t>INTERMEDIO</t>
  </si>
  <si>
    <t>[1]</t>
  </si>
  <si>
    <t>0 SEGUIMIENTO PLAN DE ACCIÓN PIGA 242</t>
  </si>
  <si>
    <t>PROGRAMA</t>
  </si>
  <si>
    <t>LINEA PROGRAMA 5</t>
  </si>
  <si>
    <t>PROGRAMA "OTRO"</t>
  </si>
  <si>
    <t>OBJETIVO DEL PROGRAMA</t>
  </si>
  <si>
    <t>META DEL PROGRAMA ANUAL</t>
  </si>
  <si>
    <t>INDICADOR DEL PROGRAMA</t>
  </si>
  <si>
    <t>AVANCE DE LA META ANUAL EN EL SEMESTRE</t>
  </si>
  <si>
    <t>AVANCE DE LA META ANUAL TOTAL</t>
  </si>
  <si>
    <t>META DEL PROGRAMA A 4 AÑOS</t>
  </si>
  <si>
    <t>AVANCE DE LA META A 4 AÑOS TOTAL</t>
  </si>
  <si>
    <t xml:space="preserve">ACTIVIDAD </t>
  </si>
  <si>
    <t>META DE LA ACTIVIDAD</t>
  </si>
  <si>
    <t>INDICADOR DE LA ACTIVIDAD.</t>
  </si>
  <si>
    <t>AVANCE DE LA META EN EL SEMESTRE</t>
  </si>
  <si>
    <t>AVANCE DE LA META TOTAL</t>
  </si>
  <si>
    <t>RESPONSABLE.</t>
  </si>
  <si>
    <t>PRESUPUESTO ASIGNADO.</t>
  </si>
  <si>
    <t>PRESUPUESTO EJECUTADO EN EL PERIODO.</t>
  </si>
  <si>
    <t>PRESUPUESTO EJECUTADO TOTAL</t>
  </si>
  <si>
    <t>OBSERVACIONES.</t>
  </si>
  <si>
    <t>FILA_1</t>
  </si>
  <si>
    <t>1 USO EFICIENTE DEL AGUA</t>
  </si>
  <si>
    <t>1 MOVILIDAD URBANA SOSTENIBLE</t>
  </si>
  <si>
    <t>2 USO EFICIENTE DE LA ENERGÍA</t>
  </si>
  <si>
    <t>2 MEJORAMIENTO DE LAS CONDICIONES AMBIENTALES INTERNAS Y/O DEL ENTORNO</t>
  </si>
  <si>
    <t>3 GESTIÓN INTEGRAL DE RESIDUOS</t>
  </si>
  <si>
    <t>3 ADAPTACIÓN AL CAMBIO CLIMÁTICO</t>
  </si>
  <si>
    <t>4 CONSUMO SOSTENIBLE</t>
  </si>
  <si>
    <t>4 NO APLICA</t>
  </si>
  <si>
    <t>5 IMPLEMENTACIÓN DE PRÁCTICAS SOSTENIBLES</t>
  </si>
  <si>
    <t>6 OTROS</t>
  </si>
  <si>
    <t>FILA_2</t>
  </si>
  <si>
    <t>FILA_3</t>
  </si>
  <si>
    <t>FILA_4</t>
  </si>
  <si>
    <t>FILA_5</t>
  </si>
  <si>
    <t>FILA_6</t>
  </si>
  <si>
    <t>FILA_7</t>
  </si>
  <si>
    <t>FILA_8</t>
  </si>
  <si>
    <t>FILA_9</t>
  </si>
  <si>
    <t>FILA_10</t>
  </si>
  <si>
    <t>FILA_11</t>
  </si>
  <si>
    <t>FILA_12</t>
  </si>
  <si>
    <t>FILA_13</t>
  </si>
  <si>
    <t>FILA_14</t>
  </si>
  <si>
    <t>FILA_15</t>
  </si>
  <si>
    <t>FILA_16</t>
  </si>
  <si>
    <t>FILA_17</t>
  </si>
  <si>
    <t>FILA_18</t>
  </si>
  <si>
    <t>FILA_19</t>
  </si>
  <si>
    <t>N/A</t>
  </si>
  <si>
    <t>Promover el consumo racional y ahorro del recurso hídrico entre los servidores públicos y contratistas de la Entidad, durante el Plan de Desarrollo Bogotá Mejor para Todos.</t>
  </si>
  <si>
    <t>Implementar el 100% de las estrategias establecidas en el Plan de Acción Anual para cada vigencia durante el Plan de Desarrollo Bogotá Mejor para Todos.</t>
  </si>
  <si>
    <t>(Estrategias implementadas / Total de estrategias definidas) * 100</t>
  </si>
  <si>
    <t>Promover la racionalización y ahorro del consumo energético entre los servidores de la entidad y sus entornos durante el Plan de Desarrollo Bogotá Mejor para Todos.</t>
  </si>
  <si>
    <t>Implementar el 100% de las actividades establecidas en el Plan de Acción Anual para cada vigencia durante el Plan de Desarrollo Bogotá Mejor para Todos</t>
  </si>
  <si>
    <t>Promover el óptimo consumo de los materiales, mediante su reutilización, correcta separación en la fuente de los residuos y disposición final de los mismos durante el Plan de Desarrollo Bogotá Mejor para Todos.</t>
  </si>
  <si>
    <t>Incrementar en un 1% el total de materiales recuperables (plástico, papel, cartón, vidrio, metal) durante la vigencia del Plan de Desarrollo Bogotá Mejor para Todos con respecto al año 2015.</t>
  </si>
  <si>
    <t>M.R =(( Total de materiales) recuperados año n -Total de materiales recuperados año anterior / Total de materiales recuperados año anterior)) * 100</t>
  </si>
  <si>
    <t>Promover en la entidad, compras y procesos de contratación con criterios de sostenibilidad durante el Plan de Desarrollo Bogotá Mejor para Todos.</t>
  </si>
  <si>
    <t>Incorporar criterios de sostenibilidad en el 73 % de los contratos de compras relacionados con las siguientes tipologías (Elementos de oficina y papelería, Servicio de aseo y cafetería, Servicios de vigilancia y seguridad, Suministros para fotocopiado e impresión, Adquisición/mantenimiento equipos de cómputo, Iluminación del canal áreas administrativas, Iluminación del canal estudios entre otras) de manera anual.</t>
  </si>
  <si>
    <t>Σ  (% anual de contratos con criterios de sostenibilidad)/n ; n= # de años del reporte</t>
  </si>
  <si>
    <t>Incorporar criterios de sostenibilidad en el 73 % de los contratos de compras relacionados con las siguientes tipologías (Elementos de oficina y papelería, Servicio de aseo y cafetería, Servicios de vigilancia y seguridad, Suministros para fotocopiado e impresión, Adquisición/mantenimiento equipos de cómputo, Iluminación del canal áreas administrativas, Iluminación del canal estudios) de manera anual.</t>
  </si>
  <si>
    <t>Promover en nuestra organización y hacia la ciudadanía, prácticas amigables con el medio ambiente durante el Plan de Desarrollo Bogotá mejor para Todos</t>
  </si>
  <si>
    <t>Implementar como mínimo al 90% las actividades programadas en el plan de acción anual de la línea de condiciones ambientales y/o de su entorno.</t>
  </si>
  <si>
    <t>(Actividades implementadas / Total de actividades definidas en plan de acción de la vigencia) * 100</t>
  </si>
  <si>
    <t>Implementar como mínimo el 90% de las actividades establecidas en el Plan de Movilidad del canal para cada vigencia durante el Plan de Desarrollo Bogotá Mejor para Todos</t>
  </si>
  <si>
    <t>4 N/A</t>
  </si>
  <si>
    <t>Incrementar en un 5% el total de materiales recuperables (plástico, papel, cartón, vidrio, metal) durante la vigencia del Plan de Desarrollo Bogotá Mejor para Todos con respecto al año 2015.</t>
  </si>
  <si>
    <t>Incorporar criterios de sostenibilidad en el 75 % de los contratos de compras relacionados con las siguientes tipologías (Elementos de oficina y papelería, Servicio de aseo y cafetería, Servicios de vigilancia y seguridad, Suministros para fotocopiado e impresión, Adquisición/mantenimiento equipos de cómputo, Iluminación del canal áreas administrativas, Iluminación del canal estudios entre otras) de manera anual.</t>
  </si>
  <si>
    <t>Incorporar criterios de sostenibilidad en el 75 % de los contratos de compras relacionados con las siguientes tipologías (Elementos de oficina y papelería, Servicio de aseo y cafetería, Servicios de vigilancia y seguridad, Suministros para fotocopiado e impresión, Adquisición/mantenimiento equipos de cómputo, Iluminación del canal áreas administrativas, Iluminación del canal estudios) de manera anual.</t>
  </si>
  <si>
    <t>Realizar inspección e inventario a las instalaciones hidrosanitarias emitiendo informes cuatrimestrales del estado de las mismas y la cantidad de sistemas ahorradores instalados.</t>
  </si>
  <si>
    <t>Realizar el seguimiento y análisis a consumos de agua facturados para Canal Capital a través de la presentación de informes cuatrimestales del estado de consumos del recurso.</t>
  </si>
  <si>
    <t>Gestionar con el área de comunicaciones mensajes por correo electrónico y en las diferentes carteleras acerca del buen uso y ahorro del agua, para todos los funcionarios y contratistas.</t>
  </si>
  <si>
    <t xml:space="preserve">Instalar 100% de los sistemas ahorradores de agua del Canal </t>
  </si>
  <si>
    <t>Realizar el seguimiento y análisis a consumos de energía facturados para Canal Capital a través de la presentación de informes cuatrimestrales del estado de consumos del recurso.</t>
  </si>
  <si>
    <t>Gestionar con el Área de comunicaciones mensajes por correo electrónico y en las diferentes carteleras acerca del buen uso y ahorro de la energía</t>
  </si>
  <si>
    <t>Realizar el seguimiento y control de las revisiones de los sistemas de iluminación por medio de informes cuatrimestrales evidenciando la cantidad de sistemas de iluminación por tipo de sistema ahorrador.</t>
  </si>
  <si>
    <t>Instalar paneles de iluminación tipo LED, en áreas de oficina del canal</t>
  </si>
  <si>
    <t>Realizar charlas con los trabajadores del Canal sobre gestión de residuos, uso adecuado de los puntos ecológicos  y la adecuada segregación teniendo en cuenta los tipos de residuos generados.</t>
  </si>
  <si>
    <t xml:space="preserve">Adquirir un (1) punto ecológico para las instalaciones de Canal Capital </t>
  </si>
  <si>
    <t>Realizar jornadas de capacitación con los trabajadores del canal en cargados de la gestión interna de los RESPEL, en el manejo interno y externo ambientalmente seguro de este tipo de residuos, así como en el manejo de sustancias peligrosas.</t>
  </si>
  <si>
    <t xml:space="preserve">Entregar  los residuo especiales y peligroso generados en el canal durante la vigencia a empresas autorizadas por la autoridad ambiental competente. </t>
  </si>
  <si>
    <t xml:space="preserve">Realizar informes semestrales asociados a la gestión integral de Residuos del Canal identificando puntos débiles y avances en la Gestión Asociada.  </t>
  </si>
  <si>
    <t>Mantener cláusulas de sostenibilidad en los contratos para la adquisición de bienes (compras) elaborados en Canal Capital</t>
  </si>
  <si>
    <t xml:space="preserve">Llevar a cabo reuniones con el equipo de compras sostenibles del Canal con el fin de verificar los criterios ambientales y el cumplimiento de las cláusulas de sostenibilidad formuladas. </t>
  </si>
  <si>
    <t>Gestionar con el área de comunicaciones mensajes por correo electrónico dirigidos a todos los colaboradores del Canal y en las diferentes carteleras acerca de buenas prácticas de eco conducción</t>
  </si>
  <si>
    <t xml:space="preserve">Realizar las adecuaciones de infraestructura del biciparqueadero del canal </t>
  </si>
  <si>
    <t xml:space="preserve">Realizar taller de siembra de plántulas para la oficina invitando a los servidores del canal </t>
  </si>
  <si>
    <t>Planear, organizar y realizar la semana ambiental</t>
  </si>
  <si>
    <t>Tres (3) informes en el transcurso del año</t>
  </si>
  <si>
    <t>Seis (6) mensajes por correo electrónico y en las cartelera en el año</t>
  </si>
  <si>
    <t xml:space="preserve">Dos (2) sistemas ahorradores faltantes instalados </t>
  </si>
  <si>
    <t>50 paneles LED instalados en las áreas restantes del Canal</t>
  </si>
  <si>
    <t>Dos (2) charlas sobre gestión de residuos y uso adecuado de los puntos ecológicos con invitación a los servidores del Canal.</t>
  </si>
  <si>
    <t xml:space="preserve">Un (1) punto ecológico adquirido e instalado </t>
  </si>
  <si>
    <t>Tres (3) jornadas de capacitación (primer, segundo y cuarto trimestre) al personal encargo de la manipulación interna de los RESPEL generados en el Canal.</t>
  </si>
  <si>
    <t>100% de los residuos peligrosos y especiales entregados.</t>
  </si>
  <si>
    <t>Dos (2) informes anuales asociados a la Gestión de Residuos del Canal.</t>
  </si>
  <si>
    <t xml:space="preserve">Una (1) cláusula ambiental por cada uno de los siete (7) contratos priorizados para la vigencia (suministro de papelería, servicio de aseo y cafetería, servicio de vigilancia, servicio de suministro de combustible,  servicio de camión de transporte de carga, mantenimiento de vehículos y remolque de plantas eléctricas, mantenimiento de plantas eléctricas).  </t>
  </si>
  <si>
    <t>Mínimo dos (2) reuiones del equipo de compras sostenibles</t>
  </si>
  <si>
    <t xml:space="preserve">Una (1) adecuación del biciparqueadero del Canal </t>
  </si>
  <si>
    <t xml:space="preserve">Un(1) taller de siembra realizado con los servidores del canal </t>
  </si>
  <si>
    <t>Realizar el 100% de las actividades de semana ambiental</t>
  </si>
  <si>
    <t>(No de informes presentados/3)*100</t>
  </si>
  <si>
    <t>(N° de correos enviados y mensajes en carteleras en el año / 6)*100</t>
  </si>
  <si>
    <t>(Número total de sistemas ahorradores instalados/Número de puntos de agua del canal)*100%</t>
  </si>
  <si>
    <t>(N° de correos enviados y mensajes en carteleras en el año /6)*100</t>
  </si>
  <si>
    <t>(N° de informes realizados en el año /3)*100</t>
  </si>
  <si>
    <t>(Paneles LED instalados /Páneles LED programados a instalar)*100</t>
  </si>
  <si>
    <t>(N° de charlas realizadas en el año / 2)*100)</t>
  </si>
  <si>
    <t>Cantidad total de puntos ecológicos instalados</t>
  </si>
  <si>
    <t>((N° de jornadas de sensibilización efectuadas en el año / 3)*100)</t>
  </si>
  <si>
    <t>(Cantidad de residuos peligrosos y especiales entregado en el año/Cantidad de residuos peligrosos y especiales generados)*100</t>
  </si>
  <si>
    <t>(Inspecciones realizadas/Inspecciones programadas)*100</t>
  </si>
  <si>
    <t>(Número de contratos de compras sostenibles en el año / Número total de contratos según tipologías)*100</t>
  </si>
  <si>
    <t>Actas de reunión firmadas</t>
  </si>
  <si>
    <t>Biciparqueadero adecuado</t>
  </si>
  <si>
    <t>(Actividades realizadas/actividades programadas)</t>
  </si>
  <si>
    <t>Planeación  
Servicios Administrativos</t>
  </si>
  <si>
    <t>Planeación</t>
  </si>
  <si>
    <t>planeación
Servicios Administrativos</t>
  </si>
  <si>
    <t>Servicios Administrativos</t>
  </si>
  <si>
    <t>Planeación/Servicios Administrativos</t>
  </si>
  <si>
    <t xml:space="preserve">Subdirección Administrativa 
Planeación </t>
  </si>
  <si>
    <t>Coordinación Jurídica-Planeación</t>
  </si>
  <si>
    <t xml:space="preserve">Planeación </t>
  </si>
  <si>
    <t xml:space="preserve">Planeación 
Coordinación Jurídica
Subdirección Administrativa </t>
  </si>
  <si>
    <t xml:space="preserve">El avance reportado    (6,25%) obedece al 100% de la meta de la actividad teniendo en cuenta la fórmula de la misma así como la totalidad de los puntos de agua del Canal.  </t>
  </si>
  <si>
    <t xml:space="preserve">No aplica </t>
  </si>
  <si>
    <t xml:space="preserve">Se presenta un % de avance del 132% teniendo en cuenta que se instalaron 66 paneles LED y no 50 como estaba proyectado inicialmente.
La instalación de dichos sistemas de iluminación se realizó con la suscripción del Contrato de Prestación de Servicios No. 460 de 2019.  </t>
  </si>
  <si>
    <t>El contrato final fue por $10.864.700 y se cumplió con la meta propuesta para el Plan de Acción 2019.</t>
  </si>
  <si>
    <t xml:space="preserve">En el mes de septiembre se realizó reunión con el equipo de compras sostenibles verificando los contratos por tipoogía priorizados para la inclusión de criterios de sostenibilidad y se determinó que los contratos priorizados debían ser reasignados teniendo en cuenta los servicios ofrecidos y los impactos ambientales relacionados, priorizados, se mantienen 8 contratos priorizados con criterios de sostenibilidad pero se eliminó el de vigilancia por el de transporte.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</si>
</sst>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\ * #,##0.00_);_(&quot;$&quot;\ * \(#,##0.00\);_(&quot;$&quot;\ * &quot;-&quot;??_);_(@_)"/>
    <numFmt numFmtId="164" formatCode="yyyy/mm/dd"/>
    <numFmt numFmtId="165" formatCode="0.0"/>
    <numFmt numFmtId="166" formatCode="_(&quot;$&quot;\ * #,##0_);_(&quot;$&quot;\ * \(#,##0\);_(&quot;$&quot;\ * &quot;-&quot;??_);_(@_)"/>
  </numFmts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Calibri"/>
    </font>
    <font>
      <b/>
      <sz val="11"/>
      <color indexed="8"/>
      <name val="Calibri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54"/>
      </patternFill>
    </fill>
    <fill>
      <patternFill patternType="solid">
        <fgColor indexed="9"/>
      </patternFill>
    </fill>
  </fills>
  <borders count="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</borders>
  <cellStyleXfs count="2">
    <xf numFmtId="0" fontId="0" fillId="0" borderId="0"/>
    <xf numFmtId="44" fontId="3" fillId="0" borderId="0" applyFont="0" applyFill="0" applyBorder="0" applyAlignment="0" applyProtection="0"/>
  </cellStyleXfs>
  <cellXfs count="41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3" borderId="2" xfId="0" applyFill="1" applyBorder="1" applyAlignment="1" applyProtection="1">
      <alignment vertical="center"/>
      <protection locked="0"/>
    </xf>
    <xf numFmtId="164" fontId="2" fillId="3" borderId="3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0" fontId="0" fillId="3" borderId="2" xfId="0" applyFill="1" applyBorder="1" applyAlignment="1" applyProtection="1">
      <alignment vertical="center" wrapText="1"/>
      <protection locked="0"/>
    </xf>
    <xf numFmtId="0" fontId="0" fillId="0" borderId="4" xfId="0" applyFont="1" applyFill="1" applyBorder="1" applyAlignment="1" applyProtection="1">
      <alignment vertical="center"/>
      <protection locked="0"/>
    </xf>
    <xf numFmtId="0" fontId="0" fillId="0" borderId="5" xfId="0" applyFont="1" applyFill="1" applyBorder="1" applyAlignment="1" applyProtection="1">
      <alignment vertical="center"/>
      <protection locked="0"/>
    </xf>
    <xf numFmtId="49" fontId="4" fillId="0" borderId="2" xfId="0" applyNumberFormat="1" applyFont="1" applyFill="1" applyBorder="1" applyAlignment="1">
      <alignment vertical="center" wrapText="1"/>
    </xf>
    <xf numFmtId="0" fontId="5" fillId="0" borderId="2" xfId="0" applyFont="1" applyFill="1" applyBorder="1" applyAlignment="1" applyProtection="1">
      <alignment vertical="center"/>
      <protection locked="0"/>
    </xf>
    <xf numFmtId="0" fontId="5" fillId="0" borderId="6" xfId="0" applyFont="1" applyFill="1" applyBorder="1" applyAlignment="1" applyProtection="1">
      <alignment vertical="center"/>
      <protection locked="0"/>
    </xf>
    <xf numFmtId="49" fontId="5" fillId="0" borderId="2" xfId="0" applyNumberFormat="1" applyFont="1" applyFill="1" applyBorder="1" applyAlignment="1">
      <alignment vertical="center" wrapText="1"/>
    </xf>
    <xf numFmtId="0" fontId="5" fillId="0" borderId="4" xfId="0" applyFont="1" applyFill="1" applyBorder="1" applyAlignment="1" applyProtection="1">
      <alignment vertical="center"/>
      <protection locked="0"/>
    </xf>
    <xf numFmtId="0" fontId="5" fillId="0" borderId="5" xfId="0" applyFon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 wrapText="1"/>
      <protection locked="0"/>
    </xf>
    <xf numFmtId="2" fontId="0" fillId="3" borderId="2" xfId="0" applyNumberFormat="1" applyFill="1" applyBorder="1" applyAlignment="1" applyProtection="1">
      <alignment vertical="center"/>
      <protection locked="0"/>
    </xf>
    <xf numFmtId="1" fontId="0" fillId="3" borderId="2" xfId="0" applyNumberFormat="1" applyFill="1" applyBorder="1" applyAlignment="1" applyProtection="1">
      <alignment vertical="center"/>
      <protection locked="0"/>
    </xf>
    <xf numFmtId="0" fontId="5" fillId="3" borderId="2" xfId="0" applyFont="1" applyFill="1" applyBorder="1" applyAlignment="1" applyProtection="1">
      <alignment vertical="center"/>
      <protection locked="0"/>
    </xf>
    <xf numFmtId="49" fontId="4" fillId="0" borderId="2" xfId="0" applyNumberFormat="1" applyFont="1" applyFill="1" applyBorder="1" applyAlignment="1">
      <alignment horizontal="justify" vertical="center" wrapText="1"/>
    </xf>
    <xf numFmtId="49" fontId="5" fillId="0" borderId="2" xfId="0" applyNumberFormat="1" applyFont="1" applyFill="1" applyBorder="1" applyAlignment="1">
      <alignment horizontal="justify" vertical="center" wrapText="1"/>
    </xf>
    <xf numFmtId="165" fontId="0" fillId="3" borderId="2" xfId="0" applyNumberFormat="1" applyFill="1" applyBorder="1" applyAlignment="1" applyProtection="1">
      <alignment horizontal="center" vertical="center"/>
      <protection locked="0"/>
    </xf>
    <xf numFmtId="2" fontId="0" fillId="3" borderId="2" xfId="0" applyNumberFormat="1" applyFill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 applyProtection="1">
      <alignment horizontal="center" vertical="center"/>
      <protection locked="0"/>
    </xf>
    <xf numFmtId="165" fontId="5" fillId="3" borderId="2" xfId="0" applyNumberFormat="1" applyFont="1" applyFill="1" applyBorder="1" applyAlignment="1" applyProtection="1">
      <alignment horizontal="center" vertical="center"/>
      <protection locked="0"/>
    </xf>
    <xf numFmtId="1" fontId="0" fillId="0" borderId="2" xfId="0" applyNumberFormat="1" applyFill="1" applyBorder="1" applyAlignment="1" applyProtection="1">
      <alignment vertical="center"/>
      <protection locked="0"/>
    </xf>
    <xf numFmtId="0" fontId="0" fillId="0" borderId="2" xfId="0" applyFill="1" applyBorder="1" applyAlignment="1" applyProtection="1">
      <alignment horizontal="center" vertical="center"/>
      <protection locked="0"/>
    </xf>
    <xf numFmtId="166" fontId="0" fillId="3" borderId="2" xfId="1" applyNumberFormat="1" applyFont="1" applyFill="1" applyBorder="1" applyAlignment="1" applyProtection="1">
      <alignment horizontal="center" vertical="center"/>
      <protection locked="0"/>
    </xf>
    <xf numFmtId="166" fontId="5" fillId="3" borderId="2" xfId="1" applyNumberFormat="1" applyFont="1" applyFill="1" applyBorder="1" applyAlignment="1" applyProtection="1">
      <alignment horizontal="center" vertical="center"/>
      <protection locked="0"/>
    </xf>
    <xf numFmtId="166" fontId="0" fillId="3" borderId="2" xfId="1" applyNumberFormat="1" applyFont="1" applyFill="1" applyBorder="1" applyAlignment="1" applyProtection="1">
      <alignment vertical="center"/>
      <protection locked="0"/>
    </xf>
    <xf numFmtId="166" fontId="5" fillId="3" borderId="2" xfId="1" applyNumberFormat="1" applyFont="1" applyFill="1" applyBorder="1" applyAlignment="1" applyProtection="1">
      <alignment vertical="center"/>
      <protection locked="0"/>
    </xf>
    <xf numFmtId="166" fontId="5" fillId="0" borderId="2" xfId="1" applyNumberFormat="1" applyFont="1" applyFill="1" applyBorder="1" applyAlignment="1" applyProtection="1">
      <alignment vertical="center"/>
      <protection locked="0"/>
    </xf>
    <xf numFmtId="0" fontId="0" fillId="0" borderId="2" xfId="0" applyFill="1" applyBorder="1" applyAlignment="1" applyProtection="1">
      <alignment vertical="center" wrapText="1"/>
      <protection locked="0"/>
    </xf>
    <xf numFmtId="166" fontId="5" fillId="3" borderId="2" xfId="0" applyNumberFormat="1" applyFont="1" applyFill="1" applyBorder="1" applyAlignment="1" applyProtection="1">
      <alignment vertical="center"/>
      <protection locked="0"/>
    </xf>
    <xf numFmtId="166" fontId="0" fillId="3" borderId="2" xfId="0" applyNumberFormat="1" applyFill="1" applyBorder="1" applyAlignment="1" applyProtection="1">
      <alignment horizontal="center" vertical="center"/>
      <protection locked="0"/>
    </xf>
    <xf numFmtId="0" fontId="0" fillId="3" borderId="2" xfId="0" applyFill="1" applyBorder="1" applyAlignment="1" applyProtection="1">
      <alignment horizontal="justify" vertical="center" wrapText="1"/>
      <protection locked="0"/>
    </xf>
    <xf numFmtId="0" fontId="5" fillId="0" borderId="2" xfId="0" applyFont="1" applyFill="1" applyBorder="1" applyAlignment="1" applyProtection="1">
      <alignment vertical="center" wrapText="1"/>
      <protection locked="0"/>
    </xf>
    <xf numFmtId="0" fontId="1" fillId="2" borderId="1" xfId="0" applyFont="1" applyFill="1" applyBorder="1" applyAlignment="1">
      <alignment horizontal="center" vertical="center"/>
    </xf>
    <xf numFmtId="0" fontId="0" fillId="0" borderId="0" xfId="0"/>
    <xf numFmtId="2" fontId="5" fillId="0" borderId="2" xfId="0" applyNumberFormat="1" applyFont="1" applyFill="1" applyBorder="1" applyAlignment="1" applyProtection="1">
      <alignment horizontal="center" vertical="center"/>
      <protection locked="0"/>
    </xf>
    <xf numFmtId="0" fontId="0" fillId="0" borderId="2" xfId="0" applyFill="1" applyBorder="1" applyAlignment="1" applyProtection="1">
      <alignment vertical="center"/>
      <protection locked="0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gi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109</xdr:colOff>
      <xdr:row>3</xdr:row>
      <xdr:rowOff>43</xdr:rowOff>
    </xdr:to>
    <xdr:pic>
      <xdr:nvPicPr>
        <xdr:cNvPr id="2" name="Picture 1" descr="Picture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V351008"/>
  <sheetViews>
    <sheetView tabSelected="1" topLeftCell="A10" zoomScaleNormal="100" workbookViewId="0">
      <pane ySplit="1" topLeftCell="A27" activePane="bottomLeft" state="frozen"/>
      <selection activeCell="M10" sqref="M10"/>
      <selection pane="bottomLeft" activeCell="A29" sqref="A29"/>
    </sheetView>
  </sheetViews>
  <sheetFormatPr baseColWidth="10" defaultColWidth="9.140625" defaultRowHeight="15" x14ac:dyDescent="0.25"/>
  <cols>
    <col min="2" max="2" width="16" customWidth="1"/>
    <col min="3" max="3" width="14" customWidth="1"/>
    <col min="4" max="4" width="22" customWidth="1"/>
    <col min="5" max="5" width="21" customWidth="1"/>
    <col min="6" max="6" width="31" customWidth="1"/>
    <col min="7" max="7" width="29" customWidth="1"/>
    <col min="8" max="8" width="28" customWidth="1"/>
    <col min="9" max="9" width="44" customWidth="1"/>
    <col min="10" max="10" width="35" customWidth="1"/>
    <col min="11" max="11" width="32" customWidth="1"/>
    <col min="12" max="12" width="38" customWidth="1"/>
    <col min="13" max="13" width="34.140625" customWidth="1"/>
    <col min="14" max="14" width="26" customWidth="1"/>
    <col min="15" max="15" width="32" customWidth="1"/>
    <col min="16" max="16" width="38" customWidth="1"/>
    <col min="17" max="17" width="29" customWidth="1"/>
    <col min="18" max="18" width="18" customWidth="1"/>
    <col min="19" max="19" width="27" customWidth="1"/>
    <col min="20" max="20" width="42" customWidth="1"/>
    <col min="21" max="21" width="33" customWidth="1"/>
    <col min="22" max="22" width="20" customWidth="1"/>
    <col min="24" max="256" width="8" hidden="1"/>
  </cols>
  <sheetData>
    <row r="1" spans="1:22" x14ac:dyDescent="0.25">
      <c r="B1" s="1" t="s">
        <v>0</v>
      </c>
      <c r="C1" s="1">
        <v>18</v>
      </c>
      <c r="D1" s="1" t="s">
        <v>1</v>
      </c>
    </row>
    <row r="2" spans="1:22" x14ac:dyDescent="0.25">
      <c r="B2" s="1" t="s">
        <v>2</v>
      </c>
      <c r="C2" s="1">
        <v>135</v>
      </c>
      <c r="D2" s="1" t="s">
        <v>3</v>
      </c>
    </row>
    <row r="3" spans="1:22" x14ac:dyDescent="0.25">
      <c r="B3" s="1" t="s">
        <v>4</v>
      </c>
      <c r="C3" s="1">
        <v>1</v>
      </c>
    </row>
    <row r="4" spans="1:22" x14ac:dyDescent="0.25">
      <c r="B4" s="1" t="s">
        <v>5</v>
      </c>
      <c r="C4" s="1">
        <v>260</v>
      </c>
    </row>
    <row r="5" spans="1:22" x14ac:dyDescent="0.25">
      <c r="B5" s="1" t="s">
        <v>6</v>
      </c>
      <c r="C5" s="3">
        <v>43830</v>
      </c>
    </row>
    <row r="6" spans="1:22" x14ac:dyDescent="0.25">
      <c r="B6" s="1" t="s">
        <v>7</v>
      </c>
      <c r="C6" s="1">
        <v>6</v>
      </c>
      <c r="D6" s="1" t="s">
        <v>8</v>
      </c>
    </row>
    <row r="8" spans="1:22" x14ac:dyDescent="0.25">
      <c r="A8" s="1" t="s">
        <v>9</v>
      </c>
      <c r="B8" s="37" t="s">
        <v>10</v>
      </c>
      <c r="C8" s="38"/>
      <c r="D8" s="38"/>
      <c r="E8" s="38"/>
      <c r="F8" s="38"/>
      <c r="G8" s="38"/>
      <c r="H8" s="38"/>
      <c r="I8" s="38"/>
      <c r="J8" s="38"/>
      <c r="K8" s="38"/>
      <c r="L8" s="38"/>
      <c r="M8" s="38"/>
      <c r="N8" s="38"/>
      <c r="O8" s="38"/>
      <c r="P8" s="38"/>
      <c r="Q8" s="38"/>
      <c r="R8" s="38"/>
      <c r="S8" s="38"/>
      <c r="T8" s="38"/>
      <c r="U8" s="38"/>
      <c r="V8" s="38"/>
    </row>
    <row r="9" spans="1:22" x14ac:dyDescent="0.25">
      <c r="C9" s="1">
        <v>4</v>
      </c>
      <c r="D9" s="1">
        <v>7</v>
      </c>
      <c r="E9" s="1">
        <v>8</v>
      </c>
      <c r="F9" s="1">
        <v>12</v>
      </c>
      <c r="G9" s="1">
        <v>20</v>
      </c>
      <c r="H9" s="1">
        <v>23</v>
      </c>
      <c r="I9" s="1">
        <v>28</v>
      </c>
      <c r="J9" s="1">
        <v>35</v>
      </c>
      <c r="K9" s="1">
        <v>36</v>
      </c>
      <c r="L9" s="1">
        <v>44</v>
      </c>
      <c r="M9" s="1">
        <v>48</v>
      </c>
      <c r="N9" s="1">
        <v>52</v>
      </c>
      <c r="O9" s="1">
        <v>55</v>
      </c>
      <c r="P9" s="1">
        <v>60</v>
      </c>
      <c r="Q9" s="1">
        <v>64</v>
      </c>
      <c r="R9" s="1">
        <v>68</v>
      </c>
      <c r="S9" s="1">
        <v>71</v>
      </c>
      <c r="T9" s="1">
        <v>72</v>
      </c>
      <c r="U9" s="1">
        <v>76</v>
      </c>
      <c r="V9" s="1">
        <v>80</v>
      </c>
    </row>
    <row r="10" spans="1:22" ht="15.75" thickBot="1" x14ac:dyDescent="0.3">
      <c r="C10" s="1" t="s">
        <v>11</v>
      </c>
      <c r="D10" s="1" t="s">
        <v>12</v>
      </c>
      <c r="E10" s="1" t="s">
        <v>13</v>
      </c>
      <c r="F10" s="1" t="s">
        <v>14</v>
      </c>
      <c r="G10" s="1" t="s">
        <v>15</v>
      </c>
      <c r="H10" s="1" t="s">
        <v>16</v>
      </c>
      <c r="I10" s="1" t="s">
        <v>17</v>
      </c>
      <c r="J10" s="1" t="s">
        <v>18</v>
      </c>
      <c r="K10" s="1" t="s">
        <v>19</v>
      </c>
      <c r="L10" s="1" t="s">
        <v>20</v>
      </c>
      <c r="M10" s="1" t="s">
        <v>21</v>
      </c>
      <c r="N10" s="1" t="s">
        <v>22</v>
      </c>
      <c r="O10" s="1" t="s">
        <v>23</v>
      </c>
      <c r="P10" s="1" t="s">
        <v>24</v>
      </c>
      <c r="Q10" s="1" t="s">
        <v>25</v>
      </c>
      <c r="R10" s="1" t="s">
        <v>26</v>
      </c>
      <c r="S10" s="1" t="s">
        <v>27</v>
      </c>
      <c r="T10" s="1" t="s">
        <v>28</v>
      </c>
      <c r="U10" s="1" t="s">
        <v>29</v>
      </c>
      <c r="V10" s="1" t="s">
        <v>30</v>
      </c>
    </row>
    <row r="11" spans="1:22" ht="98.25" customHeight="1" thickBot="1" x14ac:dyDescent="0.3">
      <c r="A11" s="1">
        <v>1</v>
      </c>
      <c r="B11" t="s">
        <v>31</v>
      </c>
      <c r="C11" s="6" t="s">
        <v>32</v>
      </c>
      <c r="D11" s="7" t="s">
        <v>39</v>
      </c>
      <c r="E11" s="8" t="s">
        <v>60</v>
      </c>
      <c r="F11" s="9" t="s">
        <v>61</v>
      </c>
      <c r="G11" s="9" t="s">
        <v>62</v>
      </c>
      <c r="H11" s="9" t="s">
        <v>63</v>
      </c>
      <c r="I11" s="2">
        <f>(3/4)*100</f>
        <v>75</v>
      </c>
      <c r="J11" s="2">
        <f>I11+25</f>
        <v>100</v>
      </c>
      <c r="K11" s="9" t="s">
        <v>62</v>
      </c>
      <c r="L11" s="2">
        <f>50+25</f>
        <v>75</v>
      </c>
      <c r="M11" s="19" t="s">
        <v>81</v>
      </c>
      <c r="N11" s="12" t="s">
        <v>100</v>
      </c>
      <c r="O11" s="9" t="s">
        <v>114</v>
      </c>
      <c r="P11" s="16">
        <f>(2/3)*100</f>
        <v>66.666666666666657</v>
      </c>
      <c r="Q11" s="21">
        <f>P11+33.3</f>
        <v>99.966666666666654</v>
      </c>
      <c r="R11" s="6" t="s">
        <v>129</v>
      </c>
      <c r="S11" s="27">
        <v>0</v>
      </c>
      <c r="T11" s="27">
        <v>0</v>
      </c>
      <c r="U11" s="27">
        <v>0</v>
      </c>
      <c r="V11" s="35" t="s">
        <v>139</v>
      </c>
    </row>
    <row r="12" spans="1:22" ht="138.75" customHeight="1" thickBot="1" x14ac:dyDescent="0.3">
      <c r="A12" s="4">
        <v>2</v>
      </c>
      <c r="B12" s="5" t="s">
        <v>42</v>
      </c>
      <c r="C12" s="6" t="s">
        <v>32</v>
      </c>
      <c r="D12" s="10" t="s">
        <v>39</v>
      </c>
      <c r="E12" s="11" t="s">
        <v>60</v>
      </c>
      <c r="F12" s="12" t="s">
        <v>61</v>
      </c>
      <c r="G12" s="12" t="s">
        <v>62</v>
      </c>
      <c r="H12" s="12" t="s">
        <v>63</v>
      </c>
      <c r="I12" s="2">
        <f>(3/4)*100</f>
        <v>75</v>
      </c>
      <c r="J12" s="2">
        <f>I12+25</f>
        <v>100</v>
      </c>
      <c r="K12" s="12" t="s">
        <v>62</v>
      </c>
      <c r="L12" s="2">
        <f t="shared" ref="L12:L18" si="0">50+25</f>
        <v>75</v>
      </c>
      <c r="M12" s="20" t="s">
        <v>82</v>
      </c>
      <c r="N12" s="12" t="s">
        <v>100</v>
      </c>
      <c r="O12" s="12" t="s">
        <v>114</v>
      </c>
      <c r="P12" s="16">
        <f>(2/3)*100</f>
        <v>66.666666666666657</v>
      </c>
      <c r="Q12" s="21">
        <f>P12+33.3</f>
        <v>99.966666666666654</v>
      </c>
      <c r="R12" s="6" t="s">
        <v>129</v>
      </c>
      <c r="S12" s="27">
        <v>0</v>
      </c>
      <c r="T12" s="27">
        <v>0</v>
      </c>
      <c r="U12" s="27">
        <v>0</v>
      </c>
      <c r="V12" s="35" t="s">
        <v>139</v>
      </c>
    </row>
    <row r="13" spans="1:22" ht="138.75" customHeight="1" thickBot="1" x14ac:dyDescent="0.3">
      <c r="A13" s="4">
        <v>3</v>
      </c>
      <c r="B13" s="5" t="s">
        <v>43</v>
      </c>
      <c r="C13" s="6" t="s">
        <v>32</v>
      </c>
      <c r="D13" s="10" t="s">
        <v>39</v>
      </c>
      <c r="E13" s="11" t="s">
        <v>60</v>
      </c>
      <c r="F13" s="12" t="s">
        <v>61</v>
      </c>
      <c r="G13" s="12" t="s">
        <v>62</v>
      </c>
      <c r="H13" s="12" t="s">
        <v>63</v>
      </c>
      <c r="I13" s="2">
        <f t="shared" ref="I13:I18" si="1">(3/4)*100</f>
        <v>75</v>
      </c>
      <c r="J13" s="2">
        <f t="shared" ref="J13:J18" si="2">I13+25</f>
        <v>100</v>
      </c>
      <c r="K13" s="12" t="s">
        <v>62</v>
      </c>
      <c r="L13" s="2">
        <f t="shared" si="0"/>
        <v>75</v>
      </c>
      <c r="M13" s="20" t="s">
        <v>83</v>
      </c>
      <c r="N13" s="12" t="s">
        <v>101</v>
      </c>
      <c r="O13" s="12" t="s">
        <v>115</v>
      </c>
      <c r="P13" s="16">
        <f>(2/3)*100</f>
        <v>66.666666666666657</v>
      </c>
      <c r="Q13" s="21">
        <f>P13+33.3</f>
        <v>99.966666666666654</v>
      </c>
      <c r="R13" s="6" t="s">
        <v>130</v>
      </c>
      <c r="S13" s="27">
        <v>0</v>
      </c>
      <c r="T13" s="27">
        <v>0</v>
      </c>
      <c r="U13" s="27">
        <v>0</v>
      </c>
      <c r="V13" s="35" t="s">
        <v>139</v>
      </c>
    </row>
    <row r="14" spans="1:22" ht="138.75" customHeight="1" thickBot="1" x14ac:dyDescent="0.3">
      <c r="A14" s="4">
        <v>4</v>
      </c>
      <c r="B14" s="5" t="s">
        <v>44</v>
      </c>
      <c r="C14" s="6" t="s">
        <v>32</v>
      </c>
      <c r="D14" s="12" t="s">
        <v>39</v>
      </c>
      <c r="E14" s="12" t="s">
        <v>60</v>
      </c>
      <c r="F14" s="12" t="s">
        <v>61</v>
      </c>
      <c r="G14" s="12" t="s">
        <v>62</v>
      </c>
      <c r="H14" s="12" t="s">
        <v>63</v>
      </c>
      <c r="I14" s="2">
        <f t="shared" si="1"/>
        <v>75</v>
      </c>
      <c r="J14" s="2">
        <f t="shared" si="2"/>
        <v>100</v>
      </c>
      <c r="K14" s="12" t="s">
        <v>62</v>
      </c>
      <c r="L14" s="2">
        <f t="shared" si="0"/>
        <v>75</v>
      </c>
      <c r="M14" s="20" t="s">
        <v>84</v>
      </c>
      <c r="N14" s="12" t="s">
        <v>102</v>
      </c>
      <c r="O14" s="12" t="s">
        <v>116</v>
      </c>
      <c r="P14" s="2">
        <v>0</v>
      </c>
      <c r="Q14" s="22">
        <f>(2/32)*100</f>
        <v>6.25</v>
      </c>
      <c r="R14" s="6" t="s">
        <v>130</v>
      </c>
      <c r="S14" s="28">
        <v>1100000</v>
      </c>
      <c r="T14" s="28">
        <v>1100000</v>
      </c>
      <c r="U14" s="34">
        <f>T14</f>
        <v>1100000</v>
      </c>
      <c r="V14" s="35" t="s">
        <v>138</v>
      </c>
    </row>
    <row r="15" spans="1:22" ht="138.75" customHeight="1" thickBot="1" x14ac:dyDescent="0.3">
      <c r="A15" s="4">
        <v>5</v>
      </c>
      <c r="B15" s="5" t="s">
        <v>45</v>
      </c>
      <c r="C15" s="6" t="s">
        <v>34</v>
      </c>
      <c r="D15" s="13" t="s">
        <v>39</v>
      </c>
      <c r="E15" s="14" t="s">
        <v>60</v>
      </c>
      <c r="F15" s="12" t="s">
        <v>64</v>
      </c>
      <c r="G15" s="12" t="s">
        <v>65</v>
      </c>
      <c r="H15" s="12" t="s">
        <v>63</v>
      </c>
      <c r="I15" s="2">
        <f t="shared" si="1"/>
        <v>75</v>
      </c>
      <c r="J15" s="2">
        <f t="shared" si="2"/>
        <v>100</v>
      </c>
      <c r="K15" s="12" t="s">
        <v>65</v>
      </c>
      <c r="L15" s="2">
        <f t="shared" si="0"/>
        <v>75</v>
      </c>
      <c r="M15" s="12" t="s">
        <v>85</v>
      </c>
      <c r="N15" s="12" t="s">
        <v>100</v>
      </c>
      <c r="O15" s="12" t="s">
        <v>114</v>
      </c>
      <c r="P15" s="16">
        <f>(2/3)*100</f>
        <v>66.666666666666657</v>
      </c>
      <c r="Q15" s="21">
        <f>P15+33.33</f>
        <v>99.996666666666655</v>
      </c>
      <c r="R15" s="6" t="s">
        <v>130</v>
      </c>
      <c r="S15" s="27">
        <v>0</v>
      </c>
      <c r="T15" s="27">
        <v>0</v>
      </c>
      <c r="U15" s="27">
        <v>0</v>
      </c>
      <c r="V15" s="35" t="s">
        <v>139</v>
      </c>
    </row>
    <row r="16" spans="1:22" ht="138.75" customHeight="1" thickBot="1" x14ac:dyDescent="0.3">
      <c r="A16" s="4">
        <v>6</v>
      </c>
      <c r="B16" s="5" t="s">
        <v>46</v>
      </c>
      <c r="C16" s="6" t="s">
        <v>34</v>
      </c>
      <c r="D16" s="10" t="s">
        <v>39</v>
      </c>
      <c r="E16" s="11" t="s">
        <v>60</v>
      </c>
      <c r="F16" s="12" t="s">
        <v>64</v>
      </c>
      <c r="G16" s="12" t="s">
        <v>65</v>
      </c>
      <c r="H16" s="12" t="s">
        <v>63</v>
      </c>
      <c r="I16" s="2">
        <f t="shared" si="1"/>
        <v>75</v>
      </c>
      <c r="J16" s="2">
        <f t="shared" si="2"/>
        <v>100</v>
      </c>
      <c r="K16" s="12" t="s">
        <v>65</v>
      </c>
      <c r="L16" s="2">
        <f t="shared" si="0"/>
        <v>75</v>
      </c>
      <c r="M16" s="12" t="s">
        <v>86</v>
      </c>
      <c r="N16" s="12" t="s">
        <v>101</v>
      </c>
      <c r="O16" s="12" t="s">
        <v>117</v>
      </c>
      <c r="P16" s="2">
        <f>(3/6)*100</f>
        <v>50</v>
      </c>
      <c r="Q16" s="2">
        <f>P16+50</f>
        <v>100</v>
      </c>
      <c r="R16" s="6" t="s">
        <v>131</v>
      </c>
      <c r="S16" s="29">
        <v>0</v>
      </c>
      <c r="T16" s="29">
        <v>0</v>
      </c>
      <c r="U16" s="29">
        <v>0</v>
      </c>
      <c r="V16" s="2" t="s">
        <v>139</v>
      </c>
    </row>
    <row r="17" spans="1:22" ht="138.75" customHeight="1" thickBot="1" x14ac:dyDescent="0.3">
      <c r="A17" s="4">
        <v>7</v>
      </c>
      <c r="B17" s="5" t="s">
        <v>47</v>
      </c>
      <c r="C17" s="6" t="s">
        <v>34</v>
      </c>
      <c r="D17" s="10" t="s">
        <v>39</v>
      </c>
      <c r="E17" s="11" t="s">
        <v>60</v>
      </c>
      <c r="F17" s="12" t="s">
        <v>64</v>
      </c>
      <c r="G17" s="12" t="s">
        <v>65</v>
      </c>
      <c r="H17" s="12" t="s">
        <v>63</v>
      </c>
      <c r="I17" s="2">
        <f t="shared" si="1"/>
        <v>75</v>
      </c>
      <c r="J17" s="2">
        <f t="shared" si="2"/>
        <v>100</v>
      </c>
      <c r="K17" s="12" t="s">
        <v>65</v>
      </c>
      <c r="L17" s="2">
        <f t="shared" si="0"/>
        <v>75</v>
      </c>
      <c r="M17" s="12" t="s">
        <v>87</v>
      </c>
      <c r="N17" s="12" t="s">
        <v>100</v>
      </c>
      <c r="O17" s="12" t="s">
        <v>118</v>
      </c>
      <c r="P17" s="16">
        <f>(2/3)*100</f>
        <v>66.666666666666657</v>
      </c>
      <c r="Q17" s="16">
        <f>P17+33.33</f>
        <v>99.996666666666655</v>
      </c>
      <c r="R17" s="6" t="s">
        <v>130</v>
      </c>
      <c r="S17" s="29">
        <v>0</v>
      </c>
      <c r="T17" s="29">
        <v>0</v>
      </c>
      <c r="U17" s="29">
        <v>0</v>
      </c>
      <c r="V17" s="6" t="s">
        <v>139</v>
      </c>
    </row>
    <row r="18" spans="1:22" ht="270.75" thickBot="1" x14ac:dyDescent="0.3">
      <c r="A18" s="4">
        <v>8</v>
      </c>
      <c r="B18" s="5" t="s">
        <v>48</v>
      </c>
      <c r="C18" s="15" t="s">
        <v>34</v>
      </c>
      <c r="D18" s="10" t="s">
        <v>39</v>
      </c>
      <c r="E18" s="11" t="s">
        <v>60</v>
      </c>
      <c r="F18" s="12" t="s">
        <v>64</v>
      </c>
      <c r="G18" s="12" t="s">
        <v>65</v>
      </c>
      <c r="H18" s="12" t="s">
        <v>63</v>
      </c>
      <c r="I18" s="17">
        <f t="shared" si="1"/>
        <v>75</v>
      </c>
      <c r="J18" s="2">
        <f t="shared" si="2"/>
        <v>100</v>
      </c>
      <c r="K18" s="12" t="s">
        <v>65</v>
      </c>
      <c r="L18" s="2">
        <f t="shared" si="0"/>
        <v>75</v>
      </c>
      <c r="M18" s="12" t="s">
        <v>88</v>
      </c>
      <c r="N18" s="12" t="s">
        <v>103</v>
      </c>
      <c r="O18" s="12" t="s">
        <v>119</v>
      </c>
      <c r="P18" s="2">
        <v>0</v>
      </c>
      <c r="Q18" s="18">
        <f>(66/50)*100</f>
        <v>132</v>
      </c>
      <c r="R18" s="15" t="s">
        <v>132</v>
      </c>
      <c r="S18" s="30">
        <v>6000000</v>
      </c>
      <c r="T18" s="33">
        <v>5661799</v>
      </c>
      <c r="U18" s="33">
        <v>5661799</v>
      </c>
      <c r="V18" s="15" t="s">
        <v>140</v>
      </c>
    </row>
    <row r="19" spans="1:22" ht="165.75" customHeight="1" thickBot="1" x14ac:dyDescent="0.3">
      <c r="A19" s="4">
        <v>9</v>
      </c>
      <c r="B19" s="5" t="s">
        <v>49</v>
      </c>
      <c r="C19" s="15" t="s">
        <v>36</v>
      </c>
      <c r="D19" s="10" t="s">
        <v>39</v>
      </c>
      <c r="E19" s="11" t="s">
        <v>60</v>
      </c>
      <c r="F19" s="12" t="s">
        <v>66</v>
      </c>
      <c r="G19" s="12" t="s">
        <v>67</v>
      </c>
      <c r="H19" s="12" t="s">
        <v>68</v>
      </c>
      <c r="I19" s="16">
        <f>((1252-967)/967)*100</f>
        <v>29.472595656670116</v>
      </c>
      <c r="J19" s="16">
        <f>((2094-1709)/1709)*100</f>
        <v>22.527794031597427</v>
      </c>
      <c r="K19" s="12" t="s">
        <v>78</v>
      </c>
      <c r="L19" s="18">
        <f>2.5+1.25</f>
        <v>3.75</v>
      </c>
      <c r="M19" s="12" t="s">
        <v>89</v>
      </c>
      <c r="N19" s="12" t="s">
        <v>104</v>
      </c>
      <c r="O19" s="12" t="s">
        <v>120</v>
      </c>
      <c r="P19" s="2">
        <f>(1/2)*100</f>
        <v>50</v>
      </c>
      <c r="Q19" s="23">
        <f>P19+50</f>
        <v>100</v>
      </c>
      <c r="R19" s="15" t="s">
        <v>133</v>
      </c>
      <c r="S19" s="30">
        <v>0</v>
      </c>
      <c r="T19" s="30">
        <v>0</v>
      </c>
      <c r="U19" s="30">
        <v>0</v>
      </c>
      <c r="V19" s="2" t="s">
        <v>139</v>
      </c>
    </row>
    <row r="20" spans="1:22" ht="105.75" thickBot="1" x14ac:dyDescent="0.3">
      <c r="A20" s="4">
        <v>10</v>
      </c>
      <c r="B20" s="5" t="s">
        <v>50</v>
      </c>
      <c r="C20" s="15" t="s">
        <v>36</v>
      </c>
      <c r="D20" s="10" t="s">
        <v>39</v>
      </c>
      <c r="E20" s="11" t="s">
        <v>60</v>
      </c>
      <c r="F20" s="12" t="s">
        <v>66</v>
      </c>
      <c r="G20" s="12" t="s">
        <v>67</v>
      </c>
      <c r="H20" s="12" t="s">
        <v>68</v>
      </c>
      <c r="I20" s="16">
        <f t="shared" ref="I20:I23" si="3">((1252-967)/967)*100</f>
        <v>29.472595656670116</v>
      </c>
      <c r="J20" s="16">
        <f t="shared" ref="J20:J23" si="4">((2094-1709)/1709)*100</f>
        <v>22.527794031597427</v>
      </c>
      <c r="K20" s="12" t="s">
        <v>78</v>
      </c>
      <c r="L20" s="18">
        <f t="shared" ref="L20:L23" si="5">2.5+1.25</f>
        <v>3.75</v>
      </c>
      <c r="M20" s="12" t="s">
        <v>90</v>
      </c>
      <c r="N20" s="12" t="s">
        <v>105</v>
      </c>
      <c r="O20" s="12" t="s">
        <v>121</v>
      </c>
      <c r="P20" s="2">
        <v>0</v>
      </c>
      <c r="Q20" s="23">
        <v>1</v>
      </c>
      <c r="R20" s="15" t="s">
        <v>130</v>
      </c>
      <c r="S20" s="30">
        <v>250000</v>
      </c>
      <c r="T20" s="30">
        <f>S20</f>
        <v>250000</v>
      </c>
      <c r="U20" s="30">
        <v>250000</v>
      </c>
      <c r="V20" s="2" t="s">
        <v>139</v>
      </c>
    </row>
    <row r="21" spans="1:22" ht="168.75" customHeight="1" thickBot="1" x14ac:dyDescent="0.3">
      <c r="A21" s="4">
        <v>11</v>
      </c>
      <c r="B21" s="5" t="s">
        <v>51</v>
      </c>
      <c r="C21" s="15" t="s">
        <v>36</v>
      </c>
      <c r="D21" s="10" t="s">
        <v>39</v>
      </c>
      <c r="E21" s="11" t="s">
        <v>60</v>
      </c>
      <c r="F21" s="12" t="s">
        <v>66</v>
      </c>
      <c r="G21" s="12" t="s">
        <v>67</v>
      </c>
      <c r="H21" s="12" t="s">
        <v>68</v>
      </c>
      <c r="I21" s="16">
        <f t="shared" si="3"/>
        <v>29.472595656670116</v>
      </c>
      <c r="J21" s="16">
        <f t="shared" si="4"/>
        <v>22.527794031597427</v>
      </c>
      <c r="K21" s="12" t="s">
        <v>78</v>
      </c>
      <c r="L21" s="18">
        <f t="shared" si="5"/>
        <v>3.75</v>
      </c>
      <c r="M21" s="12" t="s">
        <v>91</v>
      </c>
      <c r="N21" s="12" t="s">
        <v>106</v>
      </c>
      <c r="O21" s="12" t="s">
        <v>122</v>
      </c>
      <c r="P21" s="16">
        <f>(2/3)*100</f>
        <v>66.666666666666657</v>
      </c>
      <c r="Q21" s="24">
        <f>P21+33.33</f>
        <v>99.996666666666655</v>
      </c>
      <c r="R21" s="15" t="s">
        <v>130</v>
      </c>
      <c r="S21" s="30">
        <v>0</v>
      </c>
      <c r="T21" s="30">
        <v>0</v>
      </c>
      <c r="U21" s="30">
        <v>0</v>
      </c>
      <c r="V21" s="2" t="s">
        <v>139</v>
      </c>
    </row>
    <row r="22" spans="1:22" ht="156.75" customHeight="1" thickBot="1" x14ac:dyDescent="0.3">
      <c r="A22" s="4">
        <v>12</v>
      </c>
      <c r="B22" s="5" t="s">
        <v>52</v>
      </c>
      <c r="C22" s="15" t="s">
        <v>36</v>
      </c>
      <c r="D22" s="13" t="s">
        <v>39</v>
      </c>
      <c r="E22" s="14" t="s">
        <v>60</v>
      </c>
      <c r="F22" s="12" t="s">
        <v>66</v>
      </c>
      <c r="G22" s="12" t="s">
        <v>67</v>
      </c>
      <c r="H22" s="12" t="s">
        <v>68</v>
      </c>
      <c r="I22" s="16">
        <f t="shared" si="3"/>
        <v>29.472595656670116</v>
      </c>
      <c r="J22" s="16">
        <f t="shared" si="4"/>
        <v>22.527794031597427</v>
      </c>
      <c r="K22" s="12" t="s">
        <v>78</v>
      </c>
      <c r="L22" s="18">
        <f t="shared" si="5"/>
        <v>3.75</v>
      </c>
      <c r="M22" s="12" t="s">
        <v>92</v>
      </c>
      <c r="N22" s="12" t="s">
        <v>107</v>
      </c>
      <c r="O22" s="12" t="s">
        <v>123</v>
      </c>
      <c r="P22" s="40">
        <f>(0/5059.2)*100</f>
        <v>0</v>
      </c>
      <c r="Q22" s="39">
        <f>(4994.3/5059.2)*100</f>
        <v>98.717188488298561</v>
      </c>
      <c r="R22" s="15" t="s">
        <v>130</v>
      </c>
      <c r="S22" s="31">
        <v>0</v>
      </c>
      <c r="T22" s="31">
        <v>0</v>
      </c>
      <c r="U22" s="31">
        <v>0</v>
      </c>
      <c r="V22" s="32" t="s">
        <v>139</v>
      </c>
    </row>
    <row r="23" spans="1:22" ht="156.75" customHeight="1" thickBot="1" x14ac:dyDescent="0.3">
      <c r="A23" s="4">
        <v>13</v>
      </c>
      <c r="B23" s="5" t="s">
        <v>53</v>
      </c>
      <c r="C23" s="15" t="s">
        <v>36</v>
      </c>
      <c r="D23" s="10" t="s">
        <v>39</v>
      </c>
      <c r="E23" s="11" t="s">
        <v>60</v>
      </c>
      <c r="F23" s="12" t="s">
        <v>66</v>
      </c>
      <c r="G23" s="12" t="s">
        <v>67</v>
      </c>
      <c r="H23" s="12" t="s">
        <v>68</v>
      </c>
      <c r="I23" s="16">
        <f t="shared" si="3"/>
        <v>29.472595656670116</v>
      </c>
      <c r="J23" s="16">
        <f t="shared" si="4"/>
        <v>22.527794031597427</v>
      </c>
      <c r="K23" s="12" t="s">
        <v>78</v>
      </c>
      <c r="L23" s="18">
        <f t="shared" si="5"/>
        <v>3.75</v>
      </c>
      <c r="M23" s="12" t="s">
        <v>93</v>
      </c>
      <c r="N23" s="12" t="s">
        <v>108</v>
      </c>
      <c r="O23" s="12" t="s">
        <v>124</v>
      </c>
      <c r="P23" s="2">
        <f>(2/2)*100</f>
        <v>100</v>
      </c>
      <c r="Q23" s="23">
        <f>P23</f>
        <v>100</v>
      </c>
      <c r="R23" s="15" t="s">
        <v>130</v>
      </c>
      <c r="S23" s="30">
        <v>0</v>
      </c>
      <c r="T23" s="30">
        <v>0</v>
      </c>
      <c r="U23" s="30">
        <v>0</v>
      </c>
      <c r="V23" s="6" t="s">
        <v>139</v>
      </c>
    </row>
    <row r="24" spans="1:22" ht="409.6" thickBot="1" x14ac:dyDescent="0.3">
      <c r="A24" s="4">
        <v>14</v>
      </c>
      <c r="B24" s="5" t="s">
        <v>54</v>
      </c>
      <c r="C24" s="6" t="s">
        <v>38</v>
      </c>
      <c r="D24" s="10" t="s">
        <v>39</v>
      </c>
      <c r="E24" s="11" t="s">
        <v>60</v>
      </c>
      <c r="F24" s="12" t="s">
        <v>69</v>
      </c>
      <c r="G24" s="12" t="s">
        <v>70</v>
      </c>
      <c r="H24" s="12" t="s">
        <v>71</v>
      </c>
      <c r="I24" s="2">
        <f>(3/8)*100</f>
        <v>37.5</v>
      </c>
      <c r="J24" s="2">
        <f>I24+62.5</f>
        <v>100</v>
      </c>
      <c r="K24" s="12" t="s">
        <v>79</v>
      </c>
      <c r="L24" s="2">
        <v>74</v>
      </c>
      <c r="M24" s="12" t="s">
        <v>94</v>
      </c>
      <c r="N24" s="12" t="s">
        <v>109</v>
      </c>
      <c r="O24" s="12" t="s">
        <v>125</v>
      </c>
      <c r="P24" s="2">
        <f>(3/8)*100</f>
        <v>37.5</v>
      </c>
      <c r="Q24" s="2">
        <f>P24+62.5</f>
        <v>100</v>
      </c>
      <c r="R24" s="6" t="s">
        <v>134</v>
      </c>
      <c r="S24" s="29">
        <v>0</v>
      </c>
      <c r="T24" s="29">
        <v>0</v>
      </c>
      <c r="U24" s="29">
        <v>0</v>
      </c>
      <c r="V24" s="6" t="s">
        <v>142</v>
      </c>
    </row>
    <row r="25" spans="1:22" ht="240.75" thickBot="1" x14ac:dyDescent="0.3">
      <c r="A25" s="4">
        <v>15</v>
      </c>
      <c r="B25" s="5" t="s">
        <v>55</v>
      </c>
      <c r="C25" s="6" t="s">
        <v>38</v>
      </c>
      <c r="D25" s="13" t="s">
        <v>39</v>
      </c>
      <c r="E25" s="14" t="s">
        <v>60</v>
      </c>
      <c r="F25" s="12" t="s">
        <v>69</v>
      </c>
      <c r="G25" s="12" t="s">
        <v>72</v>
      </c>
      <c r="H25" s="12" t="s">
        <v>71</v>
      </c>
      <c r="I25" s="2">
        <f>(3/8)*100</f>
        <v>37.5</v>
      </c>
      <c r="J25" s="2">
        <f>I25+62.5</f>
        <v>100</v>
      </c>
      <c r="K25" s="12" t="s">
        <v>80</v>
      </c>
      <c r="L25" s="2">
        <v>74</v>
      </c>
      <c r="M25" s="12" t="s">
        <v>95</v>
      </c>
      <c r="N25" s="12" t="s">
        <v>110</v>
      </c>
      <c r="O25" s="12" t="s">
        <v>126</v>
      </c>
      <c r="P25" s="2">
        <f>(1/2)*100</f>
        <v>50</v>
      </c>
      <c r="Q25" s="2">
        <f>P25+50</f>
        <v>100</v>
      </c>
      <c r="R25" s="6" t="s">
        <v>135</v>
      </c>
      <c r="S25" s="29">
        <v>0</v>
      </c>
      <c r="T25" s="29">
        <v>0</v>
      </c>
      <c r="U25" s="29">
        <v>0</v>
      </c>
      <c r="V25" s="2" t="s">
        <v>139</v>
      </c>
    </row>
    <row r="26" spans="1:22" ht="147.75" customHeight="1" thickBot="1" x14ac:dyDescent="0.3">
      <c r="A26" s="4">
        <v>16</v>
      </c>
      <c r="B26" s="5" t="s">
        <v>56</v>
      </c>
      <c r="C26" s="6" t="s">
        <v>40</v>
      </c>
      <c r="D26" s="10" t="s">
        <v>35</v>
      </c>
      <c r="E26" s="11" t="s">
        <v>60</v>
      </c>
      <c r="F26" s="12" t="s">
        <v>73</v>
      </c>
      <c r="G26" s="12" t="s">
        <v>74</v>
      </c>
      <c r="H26" s="12" t="s">
        <v>75</v>
      </c>
      <c r="I26" s="2">
        <f>(2/4)*100</f>
        <v>50</v>
      </c>
      <c r="J26" s="2">
        <f>I26+50</f>
        <v>100</v>
      </c>
      <c r="K26" s="12" t="s">
        <v>74</v>
      </c>
      <c r="L26" s="2">
        <f>56.25+11.25</f>
        <v>67.5</v>
      </c>
      <c r="M26" s="12" t="s">
        <v>96</v>
      </c>
      <c r="N26" s="12" t="s">
        <v>101</v>
      </c>
      <c r="O26" s="12" t="s">
        <v>115</v>
      </c>
      <c r="P26" s="16">
        <f>(4/6)*100</f>
        <v>66.666666666666657</v>
      </c>
      <c r="Q26" s="25">
        <f>P26+33.33</f>
        <v>99.996666666666655</v>
      </c>
      <c r="R26" s="6" t="s">
        <v>136</v>
      </c>
      <c r="S26" s="31">
        <v>0</v>
      </c>
      <c r="T26" s="31">
        <v>0</v>
      </c>
      <c r="U26" s="31">
        <v>0</v>
      </c>
      <c r="V26" s="10" t="s">
        <v>139</v>
      </c>
    </row>
    <row r="27" spans="1:22" ht="105.75" thickBot="1" x14ac:dyDescent="0.3">
      <c r="A27" s="4">
        <v>17</v>
      </c>
      <c r="B27" s="5" t="s">
        <v>57</v>
      </c>
      <c r="C27" s="6" t="s">
        <v>40</v>
      </c>
      <c r="D27" s="10" t="s">
        <v>33</v>
      </c>
      <c r="E27" s="11" t="s">
        <v>60</v>
      </c>
      <c r="F27" s="12" t="s">
        <v>73</v>
      </c>
      <c r="G27" s="12" t="s">
        <v>76</v>
      </c>
      <c r="H27" s="12" t="s">
        <v>63</v>
      </c>
      <c r="I27" s="2">
        <f t="shared" ref="I27:I29" si="6">(2/4)*100</f>
        <v>50</v>
      </c>
      <c r="J27" s="2">
        <f t="shared" ref="J27:J29" si="7">I27+50</f>
        <v>100</v>
      </c>
      <c r="K27" s="12" t="s">
        <v>76</v>
      </c>
      <c r="L27" s="2">
        <f t="shared" ref="L27:L29" si="8">56.25+11.25</f>
        <v>67.5</v>
      </c>
      <c r="M27" s="12" t="s">
        <v>97</v>
      </c>
      <c r="N27" s="12" t="s">
        <v>111</v>
      </c>
      <c r="O27" s="12" t="s">
        <v>127</v>
      </c>
      <c r="P27" s="2">
        <v>0</v>
      </c>
      <c r="Q27" s="26">
        <v>1</v>
      </c>
      <c r="R27" s="32" t="s">
        <v>137</v>
      </c>
      <c r="S27" s="31">
        <v>11000000</v>
      </c>
      <c r="T27" s="31">
        <v>10864700</v>
      </c>
      <c r="U27" s="31">
        <v>10864700</v>
      </c>
      <c r="V27" s="36" t="s">
        <v>141</v>
      </c>
    </row>
    <row r="28" spans="1:22" ht="90.75" thickBot="1" x14ac:dyDescent="0.3">
      <c r="A28" s="4">
        <v>18</v>
      </c>
      <c r="B28" s="5" t="s">
        <v>58</v>
      </c>
      <c r="C28" s="6" t="s">
        <v>40</v>
      </c>
      <c r="D28" s="10" t="s">
        <v>77</v>
      </c>
      <c r="E28" s="11" t="s">
        <v>60</v>
      </c>
      <c r="F28" s="12" t="s">
        <v>73</v>
      </c>
      <c r="G28" s="12" t="s">
        <v>74</v>
      </c>
      <c r="H28" s="12" t="s">
        <v>75</v>
      </c>
      <c r="I28" s="2">
        <f t="shared" si="6"/>
        <v>50</v>
      </c>
      <c r="J28" s="2">
        <f t="shared" si="7"/>
        <v>100</v>
      </c>
      <c r="K28" s="12" t="s">
        <v>74</v>
      </c>
      <c r="L28" s="2">
        <f t="shared" si="8"/>
        <v>67.5</v>
      </c>
      <c r="M28" s="12" t="s">
        <v>98</v>
      </c>
      <c r="N28" s="12" t="s">
        <v>112</v>
      </c>
      <c r="O28" s="12" t="s">
        <v>128</v>
      </c>
      <c r="P28" s="2">
        <v>0</v>
      </c>
      <c r="Q28" s="26">
        <v>1</v>
      </c>
      <c r="R28" s="6" t="s">
        <v>130</v>
      </c>
      <c r="S28" s="31">
        <v>0</v>
      </c>
      <c r="T28" s="31">
        <v>0</v>
      </c>
      <c r="U28" s="31">
        <v>0</v>
      </c>
      <c r="V28" s="10" t="s">
        <v>139</v>
      </c>
    </row>
    <row r="29" spans="1:22" ht="90.75" thickBot="1" x14ac:dyDescent="0.3">
      <c r="A29" s="4">
        <v>19</v>
      </c>
      <c r="B29" s="5" t="s">
        <v>59</v>
      </c>
      <c r="C29" s="6" t="s">
        <v>40</v>
      </c>
      <c r="D29" s="10" t="s">
        <v>39</v>
      </c>
      <c r="E29" s="11" t="s">
        <v>60</v>
      </c>
      <c r="F29" s="12" t="s">
        <v>73</v>
      </c>
      <c r="G29" s="12" t="s">
        <v>74</v>
      </c>
      <c r="H29" s="12" t="s">
        <v>63</v>
      </c>
      <c r="I29" s="2">
        <f t="shared" si="6"/>
        <v>50</v>
      </c>
      <c r="J29" s="2">
        <f t="shared" si="7"/>
        <v>100</v>
      </c>
      <c r="K29" s="12" t="s">
        <v>74</v>
      </c>
      <c r="L29" s="2">
        <f t="shared" si="8"/>
        <v>67.5</v>
      </c>
      <c r="M29" s="12" t="s">
        <v>99</v>
      </c>
      <c r="N29" s="12" t="s">
        <v>113</v>
      </c>
      <c r="O29" s="12" t="s">
        <v>128</v>
      </c>
      <c r="P29" s="2">
        <v>0</v>
      </c>
      <c r="Q29" s="26">
        <v>1</v>
      </c>
      <c r="R29" s="2" t="s">
        <v>136</v>
      </c>
      <c r="S29" s="31">
        <v>0</v>
      </c>
      <c r="T29" s="31">
        <v>0</v>
      </c>
      <c r="U29" s="31">
        <v>0</v>
      </c>
      <c r="V29" s="10" t="s">
        <v>139</v>
      </c>
    </row>
    <row r="351003" spans="1:2" x14ac:dyDescent="0.25">
      <c r="A351003" t="s">
        <v>32</v>
      </c>
      <c r="B351003" t="s">
        <v>33</v>
      </c>
    </row>
    <row r="351004" spans="1:2" x14ac:dyDescent="0.25">
      <c r="A351004" t="s">
        <v>34</v>
      </c>
      <c r="B351004" t="s">
        <v>35</v>
      </c>
    </row>
    <row r="351005" spans="1:2" x14ac:dyDescent="0.25">
      <c r="A351005" t="s">
        <v>36</v>
      </c>
      <c r="B351005" t="s">
        <v>37</v>
      </c>
    </row>
    <row r="351006" spans="1:2" x14ac:dyDescent="0.25">
      <c r="A351006" t="s">
        <v>38</v>
      </c>
      <c r="B351006" t="s">
        <v>39</v>
      </c>
    </row>
    <row r="351007" spans="1:2" x14ac:dyDescent="0.25">
      <c r="A351007" t="s">
        <v>40</v>
      </c>
    </row>
    <row r="351008" spans="1:2" x14ac:dyDescent="0.25">
      <c r="A351008" t="s">
        <v>41</v>
      </c>
    </row>
  </sheetData>
  <mergeCells count="1">
    <mergeCell ref="B8:V8"/>
  </mergeCells>
  <dataValidations xWindow="704" yWindow="573" count="19">
    <dataValidation type="list" allowBlank="1" showInputMessage="1" showErrorMessage="1" errorTitle="Entrada no válida" error="Por favor seleccione un elemento de la lista" promptTitle="Seleccione un elemento de la lista" prompt=" Elija de la lista desplegable el programa al que le hará el seguimiento" sqref="C11:C29">
      <formula1>$A$351002:$A$351008</formula1>
    </dataValidation>
    <dataValidation type="textLength" allowBlank="1" showInputMessage="1" showErrorMessage="1" errorTitle="Entrada no válida" error="Escriba un texto " promptTitle="Cualquier contenido" prompt=" Escriba el porcentaje de avance de la meta anual del programa, que se alcanzó en el semestre que está reportando." sqref="I11:I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Escriba el porcentaje de avance TOTAL de la meta anual. Si está reportando el primer semestre, la información de esta casilla será la misma de la casilla anterior" sqref="J11:J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Indique el porcentaje de avance total de la meta a 4 años, es decir, de la meta concertada; para reportar este avance deberá tener en cuenta el avance de años anteriores" sqref="L11:L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Escriba el avance de la meta de la actividad de acuerdo al indicador formulado, que se alcanzó en el semestre que está reportando." sqref="P11:Q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Escriba el cargo de la persona responsable del cumplimiento de esta actividad." sqref="R11:R29">
      <formula1>0</formula1>
      <formula2>4000</formula2>
    </dataValidation>
    <dataValidation type="decimal" allowBlank="1" showInputMessage="1" showErrorMessage="1" errorTitle="Entrada no válida" error="Por favor escriba un número" promptTitle="Escriba un número en esta casilla" prompt=" Escriba, en pesos colombianos, el monto ejecutado en el semestre que está reportando, para el desarrollo de la actividad." sqref="T14 T16 T18:U18 T27:U27">
      <formula1>-9223372036854770000</formula1>
      <formula2>9223372036854770000</formula2>
    </dataValidation>
    <dataValidation type="decimal" allowBlank="1" showInputMessage="1" showErrorMessage="1" errorTitle="Entrada no válida" error="Por favor escriba un número" promptTitle="Escriba un número en esta casilla" prompt=" Escriba, en pesos colombianos, el monto TOTAL ejecutado. Si está reportando el primer semestre, la información de esta casilla será la misma de la casilla anterior" sqref="U14 U16">
      <formula1>-9223372036854770000</formula1>
      <formula2>9223372036854770000</formula2>
    </dataValidation>
    <dataValidation type="textLength" allowBlank="1" showInputMessage="1" showErrorMessage="1" errorTitle="Entrada no válida" error="Escriba un texto " promptTitle="Cualquier contenido" prompt=" En caso de no dar cumplimiento a la totalidad de la meta, por favor especifique en esta casilla las estrategias de mejora a implementar o indique las observaciones" sqref="V11:V29">
      <formula1>0</formula1>
      <formula2>4000</formula2>
    </dataValidation>
    <dataValidation type="list" allowBlank="1" showInputMessage="1" showErrorMessage="1" errorTitle="Entrada no válida" error="Por favor seleccione un elemento de la lista" promptTitle="Seleccione un elemento de la lista" prompt=" Elija la(s) línea(s) que trabajará, únicamente para el programa &quot;Implementación de prácticas sostenibles" sqref="D29">
      <formula1>$B$350995:$B$350999</formula1>
    </dataValidation>
    <dataValidation type="textLength" allowBlank="1" showInputMessage="1" showErrorMessage="1" errorTitle="Entrada no válida" error="Escriba un texto " promptTitle="Cualquier contenido" prompt=" Escriba la meta que se propone para esta vigencia de acuerdo a lo concertado. Ej. Reducir el consumo en un 2%." sqref="G11:G29 K11:K29">
      <formula1>0</formula1>
      <formula2>4000</formula2>
    </dataValidation>
    <dataValidation type="list" allowBlank="1" showInputMessage="1" showErrorMessage="1" errorTitle="Entrada no válida" error="Por favor seleccione un elemento de la lista" promptTitle="Seleccione un elemento de la lista" prompt=" Elija la(s) línea(s) que trabajará, únicamente para el programa &quot;Implementación de prácticas sostenibles&quot;" sqref="D11:D28">
      <formula1>$B$350992:$B$350996</formula1>
    </dataValidation>
    <dataValidation type="textLength" allowBlank="1" showInputMessage="1" showErrorMessage="1" errorTitle="Entrada no válida" error="Escriba un texto " promptTitle="Cualquier contenido" sqref="E11:E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Debe iniciar con un verbo en infinitivo, ser medible, cuantificable, ejecutable y evaluable. Ej. Reducir el consumo de agua en la entidad propendiendo por la sustentabilidad del recurso." sqref="F11:F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Formular un indicador que permita hacer seguimiento a la meta propuesta y éste debe ser una fórmula. Ej. (Consumo vigencia anterior - Consumo vigencia actual) / (Consumo vigencia anterior) *100" sqref="H11:H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Escriba de forma clara y breve las actividades a desarrollar en la vigencia. Ej. Instalar dispositivos ahorradores de agua en los baños de la entidad." sqref="M11:M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La meta debe ser coherente con el objetivo y debe ser un número. Ej. Instalar 10 dispositivos ahorradores." sqref="N11:N29">
      <formula1>0</formula1>
      <formula2>4000</formula2>
    </dataValidation>
    <dataValidation type="textLength" allowBlank="1" showInputMessage="1" showErrorMessage="1" errorTitle="Entrada no válida" error="Escriba un texto " promptTitle="Cualquier contenido" prompt=" Este indicador debe permitir hacer un seguimiento a la meta y debe ser una fórmula. Ej. (N° de dispositivos instalados / N° de dispositivos a instalar) * 100" sqref="O11:O29">
      <formula1>0</formula1>
      <formula2>4000</formula2>
    </dataValidation>
    <dataValidation type="decimal" allowBlank="1" showInputMessage="1" showErrorMessage="1" errorTitle="Entrada no válida" error="Por favor escriba un número" promptTitle="Escriba un número en esta casilla" prompt=" Escriba el monto asignado para la realización de esta actividad en pesos colombianos. Ej. 10000000" sqref="S11:S29 T11:U13 T15:U15 T17:U17 T19:U26 T28:U29">
      <formula1>-9223372036854770000</formula1>
      <formula2>9223372036854770000</formula2>
    </dataValidation>
  </dataValidation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SEGUIMIENTO PLAN DE ACCION 242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Julio Alberto Novoa Campos</cp:lastModifiedBy>
  <dcterms:created xsi:type="dcterms:W3CDTF">2020-01-27T14:49:01Z</dcterms:created>
  <dcterms:modified xsi:type="dcterms:W3CDTF">2020-01-28T14:25:27Z</dcterms:modified>
</cp:coreProperties>
</file>