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795" windowWidth="19815" windowHeight="7125"/>
  </bookViews>
  <sheets>
    <sheet name="SEGUIMIENTO PLAN DE ACCION 242" sheetId="1" r:id="rId1"/>
  </sheets>
  <definedNames>
    <definedName name="_xlnm._FilterDatabase" localSheetId="0" hidden="1">'SEGUIMIENTO PLAN DE ACCION 242'!$C$10:$V$32</definedName>
  </definedNames>
  <calcPr calcId="145621" concurrentCalc="0"/>
</workbook>
</file>

<file path=xl/calcChain.xml><?xml version="1.0" encoding="utf-8"?>
<calcChain xmlns="http://schemas.openxmlformats.org/spreadsheetml/2006/main">
  <c r="Q29" i="1" l="1"/>
  <c r="P30" i="1"/>
  <c r="Q30" i="1"/>
  <c r="Q13" i="1"/>
  <c r="P13" i="1"/>
  <c r="P19" i="1"/>
  <c r="P22" i="1"/>
  <c r="Q22" i="1"/>
  <c r="Q19" i="1"/>
  <c r="P32" i="1"/>
  <c r="Q32" i="1"/>
  <c r="L32" i="1"/>
  <c r="J32" i="1"/>
  <c r="I32" i="1"/>
  <c r="P29" i="1"/>
  <c r="L29" i="1"/>
  <c r="L31" i="1"/>
  <c r="L30" i="1"/>
  <c r="J29" i="1"/>
  <c r="I29" i="1"/>
  <c r="J31" i="1"/>
  <c r="J30" i="1"/>
  <c r="I31" i="1"/>
  <c r="I30" i="1"/>
  <c r="Q31" i="1"/>
  <c r="Q28" i="1"/>
  <c r="Q26" i="1"/>
  <c r="Q25" i="1"/>
  <c r="J28" i="1"/>
  <c r="J27" i="1"/>
  <c r="J26" i="1"/>
  <c r="J25" i="1"/>
  <c r="Q23" i="1"/>
  <c r="P23" i="1"/>
  <c r="Q24" i="1"/>
  <c r="Q21" i="1"/>
  <c r="P21" i="1"/>
  <c r="P20" i="1"/>
  <c r="Q20" i="1"/>
  <c r="L24" i="1"/>
  <c r="L23" i="1"/>
  <c r="L22" i="1"/>
  <c r="L21" i="1"/>
  <c r="L20" i="1"/>
  <c r="J24" i="1"/>
  <c r="J23" i="1"/>
  <c r="J22" i="1"/>
  <c r="J21" i="1"/>
  <c r="J20" i="1"/>
  <c r="I24" i="1"/>
  <c r="I23" i="1"/>
  <c r="I22" i="1"/>
  <c r="I21" i="1"/>
  <c r="I20" i="1"/>
  <c r="Q18" i="1"/>
  <c r="P18" i="1"/>
  <c r="Q17" i="1"/>
  <c r="P17" i="1"/>
  <c r="Q16" i="1"/>
  <c r="P16" i="1"/>
  <c r="L19" i="1"/>
  <c r="L18" i="1"/>
  <c r="L17" i="1"/>
  <c r="L16" i="1"/>
  <c r="J19" i="1"/>
  <c r="J18" i="1"/>
  <c r="J17" i="1"/>
  <c r="J16" i="1"/>
  <c r="I19" i="1"/>
  <c r="I18" i="1"/>
  <c r="I17" i="1"/>
  <c r="I16" i="1"/>
  <c r="Q15" i="1"/>
  <c r="P15" i="1"/>
  <c r="Q14" i="1"/>
  <c r="P14" i="1"/>
  <c r="L15" i="1"/>
  <c r="L14" i="1"/>
  <c r="L13" i="1"/>
  <c r="J15" i="1"/>
  <c r="I15" i="1"/>
  <c r="J14" i="1"/>
  <c r="I14" i="1"/>
  <c r="J13" i="1"/>
  <c r="I13" i="1"/>
  <c r="Q12" i="1"/>
  <c r="P12" i="1"/>
  <c r="L12" i="1"/>
  <c r="J12" i="1"/>
  <c r="I12" i="1"/>
  <c r="Q11" i="1"/>
  <c r="P11" i="1"/>
  <c r="L11" i="1"/>
  <c r="J11" i="1"/>
  <c r="I11" i="1"/>
</calcChain>
</file>

<file path=xl/comments1.xml><?xml version="1.0" encoding="utf-8"?>
<comments xmlns="http://schemas.openxmlformats.org/spreadsheetml/2006/main">
  <authors>
    <author>Julio Alberto Novoa</author>
  </authors>
  <commentList>
    <comment ref="P13" authorId="0">
      <text>
        <r>
          <rPr>
            <b/>
            <sz val="9"/>
            <color indexed="81"/>
            <rFont val="Tahoma"/>
            <family val="2"/>
          </rPr>
          <t>Julio Alberto Novoa:</t>
        </r>
        <r>
          <rPr>
            <sz val="9"/>
            <color indexed="81"/>
            <rFont val="Tahoma"/>
            <family val="2"/>
          </rPr>
          <t xml:space="preserve">
Se mantiene igual al SEGPLAN
</t>
        </r>
      </text>
    </comment>
    <comment ref="P19" authorId="0">
      <text>
        <r>
          <rPr>
            <b/>
            <sz val="9"/>
            <color indexed="81"/>
            <rFont val="Tahoma"/>
            <family val="2"/>
          </rPr>
          <t>Julio Alberto Novoa:</t>
        </r>
        <r>
          <rPr>
            <sz val="9"/>
            <color indexed="81"/>
            <rFont val="Tahoma"/>
            <family val="2"/>
          </rPr>
          <t xml:space="preserve">
El cálculo de las área no fue por m2 sino por cantidad total de áreas administrativas con y sin iluminación LED esto debido a que no se cuenta con el dato de áreas en m2 intervenidas </t>
        </r>
      </text>
    </comment>
  </commentList>
</comments>
</file>

<file path=xl/sharedStrings.xml><?xml version="1.0" encoding="utf-8"?>
<sst xmlns="http://schemas.openxmlformats.org/spreadsheetml/2006/main" count="327" uniqueCount="172">
  <si>
    <t>Tipo Informe</t>
  </si>
  <si>
    <t>SEGUIMIENTO PLAN DE ACCION PIGA 242</t>
  </si>
  <si>
    <t>Formulario</t>
  </si>
  <si>
    <t>SEGUIMIENTO PLAN DE ACCION 242</t>
  </si>
  <si>
    <t>Moneda Informe</t>
  </si>
  <si>
    <t>Entidad</t>
  </si>
  <si>
    <t>Fecha</t>
  </si>
  <si>
    <t>Periodicidad</t>
  </si>
  <si>
    <t>INTERMEDIO</t>
  </si>
  <si>
    <t>[1]</t>
  </si>
  <si>
    <t>0 SEGUIMIENTO PLAN DE ACCIÓN PIGA 242</t>
  </si>
  <si>
    <t>PROGRAMA</t>
  </si>
  <si>
    <t>LINEA PROGRAMA 5</t>
  </si>
  <si>
    <t>PROGRAMA "OTRO"</t>
  </si>
  <si>
    <t>OBJETIVO DEL PROGRAMA</t>
  </si>
  <si>
    <t>META DEL PROGRAMA ANUAL</t>
  </si>
  <si>
    <t>INDICADOR DEL PROGRAMA</t>
  </si>
  <si>
    <t>AVANCE DE LA META ANUAL EN EL SEMESTRE</t>
  </si>
  <si>
    <t>AVANCE DE LA META ANUAL TOTAL</t>
  </si>
  <si>
    <t>META DEL PROGRAMA A 4 AÑOS</t>
  </si>
  <si>
    <t>AVANCE DE LA META A 4 AÑOS TOTAL</t>
  </si>
  <si>
    <t xml:space="preserve">ACTIVIDAD </t>
  </si>
  <si>
    <t>META DE LA ACTIVIDAD</t>
  </si>
  <si>
    <t>INDICADOR DE LA ACTIVIDAD.</t>
  </si>
  <si>
    <t>AVANCE DE LA META EN EL SEMESTRE</t>
  </si>
  <si>
    <t>AVANCE DE LA META TOTAL</t>
  </si>
  <si>
    <t>RESPONSABLE.</t>
  </si>
  <si>
    <t>PRESUPUESTO ASIGNADO.</t>
  </si>
  <si>
    <t>PRESUPUESTO EJECUTADO EN EL PERIODO.</t>
  </si>
  <si>
    <t>PRESUPUESTO EJECUTADO TOTAL</t>
  </si>
  <si>
    <t>OBSERVACIONES.</t>
  </si>
  <si>
    <t>FILA_1</t>
  </si>
  <si>
    <t>1 USO EFICIENTE DEL AGUA</t>
  </si>
  <si>
    <t>1 MOVILIDAD URBANA SOSTENIBLE</t>
  </si>
  <si>
    <t>2 USO EFICIENTE DE LA ENERGÍA</t>
  </si>
  <si>
    <t>2 MEJORAMIENTO DE LAS CONDICIONES AMBIENTALES INTERNAS Y/O DEL ENTORNO</t>
  </si>
  <si>
    <t>3 GESTIÓN INTEGRAL DE RESIDUOS</t>
  </si>
  <si>
    <t>3 ADAPTACIÓN AL CAMBIO CLIMÁTICO</t>
  </si>
  <si>
    <t>4 CONSUMO SOSTENIBLE</t>
  </si>
  <si>
    <t>4 NO APLICA</t>
  </si>
  <si>
    <t>5 IMPLEMENTACIÓN DE PRÁCTICAS SOSTENIBLES</t>
  </si>
  <si>
    <t>6 OTROS</t>
  </si>
  <si>
    <t>FILA_2</t>
  </si>
  <si>
    <t>FILA_3</t>
  </si>
  <si>
    <t>FILA_4</t>
  </si>
  <si>
    <t>FILA_5</t>
  </si>
  <si>
    <t>FILA_6</t>
  </si>
  <si>
    <t>FILA_7</t>
  </si>
  <si>
    <t>FILA_8</t>
  </si>
  <si>
    <t>FILA_9</t>
  </si>
  <si>
    <t>FILA_10</t>
  </si>
  <si>
    <t>FILA_11</t>
  </si>
  <si>
    <t>FILA_12</t>
  </si>
  <si>
    <t>FILA_13</t>
  </si>
  <si>
    <t>FILA_14</t>
  </si>
  <si>
    <t>FILA_15</t>
  </si>
  <si>
    <t>FILA_16</t>
  </si>
  <si>
    <t>FILA_17</t>
  </si>
  <si>
    <t>FILA_18</t>
  </si>
  <si>
    <t>FILA_19</t>
  </si>
  <si>
    <t>FILA_20</t>
  </si>
  <si>
    <t>FILA_21</t>
  </si>
  <si>
    <t>N/A</t>
  </si>
  <si>
    <t>Promover el consumo racional y ahorro del recurso hídrico entre los servidores públicos y contratistas de la Entidad, durante el Plan de Desarrollo Bogotá Mejor para Todos.</t>
  </si>
  <si>
    <t>Implementar el 100% de las estrategias establecidas en el Plan de Acción Anual para cada vigencia durante el Plan de Desarrollo Bogotá Mejor para Todos.</t>
  </si>
  <si>
    <t>(Estrategias implementadas / Total de estrategias definidas) * 100</t>
  </si>
  <si>
    <t>Promover la racionalización y ahorro del consumo energético entre los servidores de la entidad y sus entornos durante el Plan de Desarrollo Bogotá Mejor para Todos.</t>
  </si>
  <si>
    <t>Implementar el 100% de las actividades establecidas en el Plan de Acción Anual para cada vigencia durante el Plan de Desarrollo Bogotá Mejor para Todos</t>
  </si>
  <si>
    <t>Promover el óptimo consumo de los materiales, mediante su reutilización, correcta separación en la fuente de los residuos y disposición final de los mismos durante el Plan de Desarrollo Bogotá Mejor para Todos.</t>
  </si>
  <si>
    <t>Incrementar en un 1% el total de materiales recuperables (plástico, papel, cartón, vidrio, metal) durante la vigencia del Plan de Desarrollo Bogotá Mejor para Todos con respecto al año 2015.</t>
  </si>
  <si>
    <t>M.R =(( Total de materiales) recuperados año n -Total de materiales recuperados año anterior / Total de materiales recuperados año anterior)) * 100</t>
  </si>
  <si>
    <t>Promover en la entidad, compras y procesos de contratación con criterios de sostenibilidad durante el Plan de Desarrollo Bogotá Mejor para Todos.</t>
  </si>
  <si>
    <t>Incorporar criterios de sostenibilidad en el 73 % de los contratos de compras relacionados con las siguientes tipologías (Elementos de oficina y papelería, Servicio de aseo y cafetería, Servicios de vigilancia y seguridad, Suministros para fotocopiado e impresión, Adquisición/mantenimiento equipos de cómputo, Iluminación del canal áreas administrativas, Iluminación del canal estudios entre otras) de manera anual.</t>
  </si>
  <si>
    <t>S (% anual de contratos con criterios de sostenibilidad)/n ; n= # de años del reporte</t>
  </si>
  <si>
    <t>Incorporar criterios de sostenibilidad en el 73 % de los contratos de compras relacionados con las siguientes tipologías (Elementos de oficina y papelería, Servicio de aseo y cafetería, Servicios de vigilancia y seguridad, Suministros para fotocopiado e impresión, Adquisición/mantenimiento equipos de cómputo, Iluminación del canal áreas administrativas, Iluminación del canal estudios) de manera anual.</t>
  </si>
  <si>
    <t>Promover en nuestra organización y hacia la ciudadanía, prácticas amigables con el medio ambiente durante el Plan de Desarrollo Bogotá mejor para Todos</t>
  </si>
  <si>
    <t>Implementar como mínimo al 90% las actividades programadas en el plan de acción anual de la línea de condiciones ambientales y/o de su entorno.</t>
  </si>
  <si>
    <t>(Actividades implementadas / Total de actividades definidas en plan de acción de la vigencia) * 100</t>
  </si>
  <si>
    <t>Implementar como mínimo el 90% de las actividades establecidas en el Plan de Movilidad del canal para cada vigencia durante el Plan de Desarrollo Bogotá Mejor para Todos</t>
  </si>
  <si>
    <t>6 Otro</t>
  </si>
  <si>
    <t>(Estrategias implementadas / Total de estrategias definidas) * 101</t>
  </si>
  <si>
    <t>FILA_22</t>
  </si>
  <si>
    <t>Mantener en un 100% la implementación de las actividades durante el plan de desarrollo Bogotá mejor para Todos</t>
  </si>
  <si>
    <t>Incrementar en un 5% el total de materiales recuperables (plástico, papel, cartón, vidrio, metal) durante la vigencia del Plan de Desarrollo Bogotá Mejor para Todos con respecto al año 2015.</t>
  </si>
  <si>
    <t>Incorporar criterios de sostenibilidad mínimo en el 75% de los contratos de compras por tipología con criterios de sostenibilidad en el periodo 2016-2020</t>
  </si>
  <si>
    <t>Mantener en un 90% la implementación de las actividades durante el plan de desarrollo Bogotá mejor para Todos.</t>
  </si>
  <si>
    <t>Mantener como mínimo en un 90% de implementación , las actividades del Plan de Movilidad del canal , durante el plan de desarrollo Bogotá mejor para Todos</t>
  </si>
  <si>
    <t>Realizar inspección a las instalaciones hidrosanitarias emitiendo informes trimestrales del estado de las mismas.</t>
  </si>
  <si>
    <t>Cuatro (4) informes en el transcurso del año</t>
  </si>
  <si>
    <t>(No de informes presentados/4)*100</t>
  </si>
  <si>
    <t>Realizar el seguimiento y análisis a consumos de agua facturados para Canal Capital a través de la presentación de informes trimestrales del estado de consumos del recurso.</t>
  </si>
  <si>
    <t>Gestionar con el área de comunicaciones mensajes por correo electrónico y en las diferentes carteleras acerca del buen uso y ahorro del agua, para todos los funcionarios y contratistas.</t>
  </si>
  <si>
    <t>Cuatro (4) mensajes por correo electrónico y en las cartelera en el año</t>
  </si>
  <si>
    <t>(N° de correos enviados y mensajes en carteleras en el año / 4)*100</t>
  </si>
  <si>
    <t>Actualizar el inventario de sistemas hidrosanitarios del Canal</t>
  </si>
  <si>
    <t>Inventario hidrosanitario actualizado</t>
  </si>
  <si>
    <t>(Número de actualizaciones de Inventario de instalaciones hidrosanitarias realizadas/Número de actualizaciones de Inventario de instalaciones hidrosanitarias programadas)*100%</t>
  </si>
  <si>
    <t>Realizar el reemplazo de grifos de los puntos de cafetería del canal.</t>
  </si>
  <si>
    <t>Dos (2) grifos instalados</t>
  </si>
  <si>
    <t>(Grifos reemplazados/2)*100</t>
  </si>
  <si>
    <t>Realizar el seguimiento y análisis a consumos de energía facturados para Canal Capital a través de la presentación de informes trimestrales del estado de consumos del recurso.</t>
  </si>
  <si>
    <t>Gestionar con el Área de comunicaciones mensajes por correo electrónico y en las diferentes carteleras acerca del buen uso y ahorro de la energía</t>
  </si>
  <si>
    <t>(N° de correos enviados y mensajes en carteleras en el año /4)*100</t>
  </si>
  <si>
    <t>Realizar el seguimiento y control de las revisiones de las instalaciones eléctricas por medio de informes trimestrales.</t>
  </si>
  <si>
    <t>(N° de informes realizados en el año / 4)*100</t>
  </si>
  <si>
    <t>Instalar paneles de iluminación tipo LED, en áreas de oficina del canal</t>
  </si>
  <si>
    <t>80% áreas administrativas iluminadas con paneles LED</t>
  </si>
  <si>
    <t>(Área con paneles iluminados con LED /áreas iluminadas con lámparas fluorescentes)*100</t>
  </si>
  <si>
    <t>Realizar jornadas de capacitación con los trabajadores del Canal respecto al uso adecuado de los puntos ecológicos y la adecuada segregación.</t>
  </si>
  <si>
    <t>Dos (2) jornadas de capacitación con invitación a los servidores del Canal.</t>
  </si>
  <si>
    <t>((N° de jornadas de sensibilización efectuadas en el año / 2)*100)</t>
  </si>
  <si>
    <t>Realizar jornadas de capacitación con los trabajadores del canal en cargados de la gestión interna de los RESPEL, en el manejo interno y externo ambientalmente seguro de este tipo de residuos.</t>
  </si>
  <si>
    <t>Tres (3) jornadas de capacitación al personal encargo de la manipulación interna de los RESPEL generados en el Canal.</t>
  </si>
  <si>
    <t>((N° de jornadas de sensibilización efectuadas en el año / 3)*100)</t>
  </si>
  <si>
    <t>Entregar el 100% de los residuo especiales y peligroso generados en el canal a gestores autorizados.</t>
  </si>
  <si>
    <t>100% de los residuos peligrosos y especiales entregados.</t>
  </si>
  <si>
    <t>(Cantidad de residuos peligrosos y especiales entregado en el año/Cantidad de residuos peligrosos y especiales generados)*100</t>
  </si>
  <si>
    <t xml:space="preserve">Realizar informes semestrales asociados a la gestión integral de Residuos del Canal identificando puntos débiles y avances en la Gestión Asociada.  </t>
  </si>
  <si>
    <t>Dos (2) informes anuales asociados a la Gestión de Residuos del Canal.</t>
  </si>
  <si>
    <t>(Inspecciones realizadas/Inspecciones programadas)*100</t>
  </si>
  <si>
    <t xml:space="preserve">Organizar los cuartos de residuos peligrosos y aprovechables teniendo en cuenta la normatividad ambiental aplicable (orden y aseo).   </t>
  </si>
  <si>
    <t xml:space="preserve">Dos cuartos organizados acorde a los requerimientos técnicos en materia de Gestión de Residuos Peligrosos y no peligrosos (orden y aseo). </t>
  </si>
  <si>
    <t xml:space="preserve">Mejoras realizadas al cuarto de manejo intermo de RESPEL </t>
  </si>
  <si>
    <t>Mantener cláusulas de sostenibilidad en los contratos para la adquisición de bienes (compras) elaborados en Canal Capital</t>
  </si>
  <si>
    <t xml:space="preserve">Una (1) cláusula ambiental por cada contrato priorizado para la vigencia </t>
  </si>
  <si>
    <t>(Número de contratos de compras sostenibles en el año / Número total de contratos según tipologías)*100</t>
  </si>
  <si>
    <t xml:space="preserve">Firmar el acuerdo de voluntad política asociado a la adecuada implementación del Programa Distrital de Compras Verdes por parte de Canal Capital </t>
  </si>
  <si>
    <t xml:space="preserve">Un (1) acuerdo de voluntad política firmado y enviado mediante oficio a la Secretaría Distrital de Ambiente </t>
  </si>
  <si>
    <t xml:space="preserve">Acuerdo firmado y radicado en la Secretaría Distrital de Ambiente. </t>
  </si>
  <si>
    <t xml:space="preserve">Ajustar la Guía para la elaboración de Compras sostenibles de Canal Capital  teniendo en cuenta las 8 etapas definidas por el Ministerio de Ambiente y Desarrollo Sostenible </t>
  </si>
  <si>
    <t xml:space="preserve">Una (1) Guía ajustada y en proceso de implementación del Programa de Compras Sostenibles </t>
  </si>
  <si>
    <t xml:space="preserve">Guía aprobada oficialmente por el SIG de Canal Capital y en proceso de implementación </t>
  </si>
  <si>
    <t>Socializar a los servidores sobre las prácticas ambientales enfocadas en las compras sostenibles.</t>
  </si>
  <si>
    <t>Una (1) jornada de sensibilización con los servidores públicos del canal durante el año, relacionada con temas de compras con criterio ambiental.</t>
  </si>
  <si>
    <t>((N° de jornadas de sensibilización efectuadas en el año / Total de campañas de sensibilización programadas en el año)*100)</t>
  </si>
  <si>
    <t>Adquirir un armario de seguridad para almacenamiento de bidones de combustible</t>
  </si>
  <si>
    <t>Un (1) armario de seguridad</t>
  </si>
  <si>
    <t>(Elemento adquirido/elemento programado)*100</t>
  </si>
  <si>
    <t xml:space="preserve">Realizar jornadas de uso de medios de transporte sostenibles en el Canal </t>
  </si>
  <si>
    <t xml:space="preserve">Por lo menos seis (6) jornadas de uso de medios de transporte sostenible realizadas en el Canal </t>
  </si>
  <si>
    <t>(#de jornadas realizadas/6)*100</t>
  </si>
  <si>
    <t xml:space="preserve">Elaborar, aprobar y remitir el Plan Integral de Movilidad Sostenible - PIMS a la Secretaria de Movilidad. </t>
  </si>
  <si>
    <t xml:space="preserve">Un (1) Plan Integral de  Movilidad Sostenible aprobado y en proceso de implementación </t>
  </si>
  <si>
    <t xml:space="preserve">Plan de movilidad sostenible aprobado y  remitido a la Secretaría de Movilidad  y en proceso de implementación </t>
  </si>
  <si>
    <t>Planear, organizar y realizar la semana ambiental</t>
  </si>
  <si>
    <t>Realizar el 100% de las actividades de semana ambiental</t>
  </si>
  <si>
    <t>(Actividades realizadas/actividades programadas</t>
  </si>
  <si>
    <t>Planeación  
Servicios Administrativos</t>
  </si>
  <si>
    <t>Planeación</t>
  </si>
  <si>
    <t>planeación
Servicios Administrativos</t>
  </si>
  <si>
    <t>Servicios Administrativos</t>
  </si>
  <si>
    <t>Planeación/Servicios Administrativos</t>
  </si>
  <si>
    <t xml:space="preserve">Subdirección Administrativa 
Planeación </t>
  </si>
  <si>
    <t>Coordinación Jurídica-Planeación</t>
  </si>
  <si>
    <t xml:space="preserve">Planeación </t>
  </si>
  <si>
    <t xml:space="preserve">Planeación 
Coordinación Jurídica
Subdirección Administrativa </t>
  </si>
  <si>
    <t>Coordinación de comunicaciones Planeación</t>
  </si>
  <si>
    <t xml:space="preserve">Para el reporte del periodo se hicieron dos inspecciones:  la primera en el mes de septiembre y la segunda en el mes de noviembre, con la realización de estas inspecciones se logró dejar claro el estado de las instalaciones hidrosanitarias así como las medidas operativas a tener en cuenta para mejorar el servicio de suministro del recurso, y esto generó intervenciones a los sistemas de suministro de agua de la entidad mejorando la calidad en el suministro del recurso. </t>
  </si>
  <si>
    <t xml:space="preserve">La meta se excedió teniendo en cuenta que hicimos seguimiento durante los cuatro trimestres del año llevando el control de inventarios a los sistemas hidrosanitarios así como al estado de los mismos, para la vigencia 2019 se ajustó la actividad con el fin de cumplir con la meta en los tiempos establecidos. </t>
  </si>
  <si>
    <t xml:space="preserve">Para el segundo semestre del año se realizó la publicación de varias piezas asociadas al cuidado y uso eficiente del agua resaltando a su vez los sistemas ahorradores instalados y los cuidado que deben tener en cuenta los colaboradores del Canal frente al uso de los mismos, se publicaron 6 piezas de las 4 programadas, por ende el cumplimiento de la meta es superior. </t>
  </si>
  <si>
    <t xml:space="preserve">Se realizó el mantenimiento preventivo a la llave del comedor ya que no era necesario su remplazo, así mismo se realizó el remplazo de la llave de la cocina que presentaba fugas. </t>
  </si>
  <si>
    <t xml:space="preserve">Se realizaron 3 inspecciones superando la programación realizada inicialmente, esto teniendo en cuenta que estas permitieron identificar fallas en materia de gestión de residuos y uso de puntos ecológicos del Canal.  </t>
  </si>
  <si>
    <t>Los cuartos fueron arreglados en el primer semestre de 2018 y para el segundo semestre no fue necesario hacer ajustes y/o adecuaciones sobre los mismos.</t>
  </si>
  <si>
    <t>El documento Plan Integral de Movilidad Sostenible - PIMS fue elaborado y aprobado en el mes de abril de 2018 por la Secretaría de Movilidad mediante radicado interno No. 1154 de 2018</t>
  </si>
  <si>
    <t xml:space="preserve">La semana Ambiental fue planificada y realizada en el mes de junio entre el 1 y el 8 de junio con el cierre de actividad el día 16 de junio con la salida ecológica a la alguna el tabacal en el municipio de la Vega. </t>
  </si>
  <si>
    <t xml:space="preserve">Se realizaron los informes correspondientes al segundo, tercer y cuarto trimestre del año 2018 así como el informe consolidado de gestión de residuos con el cual se logró presentar el estado general de los consumos de recursos del año 2018 y el análisis del comportamiento. </t>
  </si>
  <si>
    <t>El presupuesto fue modificado en el mes de noviembre bajo acta No. 003 de 2018 del Comité Institucional de Gestión y Desempeño.</t>
  </si>
  <si>
    <t xml:space="preserve">El presupuesto fue modificado en el mes de noviembre bajo acta No. 003 de 2018 del Comité Institucional de Gestión y Desempeño. Se aclara que para la vigencia 2018 los RESPEL fueron entregados a través de campañas distritales, por ende no se ejecutó el recurso presupuestado para tal fin. 
Respecto al incremento en la meta para el periodo se informa que se entregaron 28,65 kg en el segundo semestre pero en dicho periodo solo se generaron 24 kg, por ende la entrega según el indicador sobrepasa la meta semestral, respecto a la meta anual no se entregó el 100% de los residuos generados teniendo en cuenta que algunos tóner no se recibieron a través de campañas distritales debido a temas relacionados con los gestores autorizados según las marcas de éstos, a nivel interno la entrega de RESPEL quedó suspendida debido a conceptos jurídicos asociados a la gestión de residuos en calidad de bajas donde se incluirían los mismos.
Por lo anterior el Canal se acoge a lo establecido en el artículo 10 parágrafo 1 del Decreto 4741 de 2005 y las entregas faltante se realizarán en el transcurso del año 2019. </t>
  </si>
  <si>
    <t>La meta anual así como la meta a 4 años se mantiene en el mismo avance teniendo en cuenta que para el segundo semestre de 2018 los contratos fueron prorrogados y algunos de ellos finalizan en 2019.</t>
  </si>
  <si>
    <t>La meta anual así como la meta a 4 años se mantiene en el mismo avance teniendo en cuenta que para el segundo semestre de 2018 los contratos fueron prorrogados y algunos de ellos finalizan en 2019.
La guía fue emitida para su validación en el SIG en el mes de diciembre.</t>
  </si>
  <si>
    <t xml:space="preserve">El presupuesto fue modificado en el mes de noviembre bajo acta No. 003 de 2018 del Comité Institucional de Gestión y Desempeño.  
El armario de seguridad fue adquirido en el mes de noviembre bajo contrato de prestación de servicios No. 771 de 2018 </t>
  </si>
  <si>
    <t xml:space="preserve">Se adelantaron jornadas de uso de transporte sostenible (bicicleta para los meses de julio a diciembre) en el marco del Plan Integral de Movilidad Sostenible - PIMS de Canal Capital, por ende se sobre pasa la meta propuesta.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</si>
</sst>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5" formatCode="0.0"/>
  </numFmts>
  <fonts count="6" x14ac:knownFonts="1">
    <font>
      <sz val="11"/>
      <color indexed="8"/>
      <name val="Calibri"/>
      <family val="2"/>
      <scheme val="minor"/>
    </font>
    <font>
      <b/>
      <sz val="11"/>
      <color indexed="9"/>
      <name val="Calibri"/>
      <family val="2"/>
    </font>
    <font>
      <b/>
      <sz val="11"/>
      <color indexed="8"/>
      <name val="Calibri"/>
      <family val="2"/>
    </font>
    <font>
      <sz val="11"/>
      <name val="Calibri"/>
      <family val="2"/>
      <scheme val="minor"/>
    </font>
    <font>
      <sz val="9"/>
      <color indexed="81"/>
      <name val="Tahoma"/>
      <family val="2"/>
    </font>
    <font>
      <b/>
      <sz val="9"/>
      <color indexed="81"/>
      <name val="Tahoma"/>
      <family val="2"/>
    </font>
  </fonts>
  <fills count="4">
    <fill>
      <patternFill patternType="none"/>
    </fill>
    <fill>
      <patternFill patternType="gray125"/>
    </fill>
    <fill>
      <patternFill patternType="solid">
        <fgColor indexed="54"/>
      </patternFill>
    </fill>
    <fill>
      <patternFill patternType="solid">
        <fgColor indexed="9"/>
      </patternFill>
    </fill>
  </fills>
  <borders count="7">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top style="medium">
        <color auto="1"/>
      </top>
      <bottom/>
      <diagonal/>
    </border>
    <border>
      <left style="medium">
        <color auto="1"/>
      </left>
      <right/>
      <top style="medium">
        <color auto="1"/>
      </top>
      <bottom style="medium">
        <color auto="1"/>
      </bottom>
      <diagonal/>
    </border>
  </borders>
  <cellStyleXfs count="1">
    <xf numFmtId="0" fontId="0" fillId="0" borderId="0"/>
  </cellStyleXfs>
  <cellXfs count="21">
    <xf numFmtId="0" fontId="0" fillId="0" borderId="0" xfId="0"/>
    <xf numFmtId="0" fontId="1" fillId="2" borderId="1" xfId="0" applyFont="1" applyFill="1" applyBorder="1" applyAlignment="1">
      <alignment horizontal="center" vertical="center"/>
    </xf>
    <xf numFmtId="164" fontId="2" fillId="3" borderId="3"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0" fillId="3" borderId="0" xfId="0" applyFill="1" applyBorder="1" applyAlignment="1" applyProtection="1">
      <alignment horizontal="center" vertical="center"/>
      <protection locked="0"/>
    </xf>
    <xf numFmtId="165" fontId="3" fillId="0" borderId="2" xfId="0" applyNumberFormat="1" applyFont="1" applyFill="1" applyBorder="1" applyAlignment="1" applyProtection="1">
      <alignment horizontal="center" vertical="center"/>
      <protection locked="0"/>
    </xf>
    <xf numFmtId="0" fontId="1" fillId="2" borderId="1" xfId="0" applyFont="1" applyFill="1" applyBorder="1" applyAlignment="1">
      <alignment horizontal="center" vertical="center"/>
    </xf>
    <xf numFmtId="0" fontId="0" fillId="0" borderId="0" xfId="0"/>
    <xf numFmtId="0" fontId="3" fillId="0" borderId="4" xfId="0" applyFont="1" applyFill="1" applyBorder="1" applyAlignment="1" applyProtection="1">
      <alignment vertical="center"/>
      <protection locked="0"/>
    </xf>
    <xf numFmtId="0" fontId="3" fillId="0" borderId="5" xfId="0" applyFont="1" applyFill="1" applyBorder="1" applyAlignment="1" applyProtection="1">
      <alignment vertical="center"/>
      <protection locked="0"/>
    </xf>
    <xf numFmtId="49" fontId="3" fillId="0" borderId="2" xfId="0" applyNumberFormat="1" applyFont="1" applyFill="1" applyBorder="1" applyAlignment="1">
      <alignment horizontal="left" wrapText="1"/>
    </xf>
    <xf numFmtId="0" fontId="3" fillId="0" borderId="2" xfId="0" applyFont="1" applyFill="1" applyBorder="1" applyAlignment="1" applyProtection="1">
      <alignment horizontal="center" vertical="center"/>
      <protection locked="0"/>
    </xf>
    <xf numFmtId="0" fontId="3" fillId="0" borderId="2" xfId="0" applyFont="1" applyFill="1" applyBorder="1" applyAlignment="1" applyProtection="1">
      <alignment vertical="center"/>
      <protection locked="0"/>
    </xf>
    <xf numFmtId="49" fontId="3" fillId="0" borderId="5" xfId="0" applyNumberFormat="1" applyFont="1" applyFill="1" applyBorder="1" applyAlignment="1">
      <alignment horizontal="left" wrapText="1"/>
    </xf>
    <xf numFmtId="49" fontId="3" fillId="0" borderId="2" xfId="0" applyNumberFormat="1" applyFont="1" applyFill="1" applyBorder="1" applyAlignment="1">
      <alignment horizontal="center" vertical="center" wrapText="1"/>
    </xf>
    <xf numFmtId="0" fontId="3" fillId="0" borderId="2" xfId="0" applyFont="1" applyFill="1" applyBorder="1" applyAlignment="1" applyProtection="1">
      <alignment vertical="center" wrapText="1"/>
      <protection locked="0"/>
    </xf>
    <xf numFmtId="0" fontId="3" fillId="0" borderId="6" xfId="0" applyFont="1" applyFill="1" applyBorder="1" applyAlignment="1" applyProtection="1">
      <alignment vertical="center"/>
      <protection locked="0"/>
    </xf>
    <xf numFmtId="1" fontId="3" fillId="0" borderId="2" xfId="0" applyNumberFormat="1" applyFont="1" applyFill="1" applyBorder="1" applyAlignment="1" applyProtection="1">
      <alignment horizontal="center" vertical="center"/>
      <protection locked="0"/>
    </xf>
    <xf numFmtId="3" fontId="3" fillId="0" borderId="2" xfId="0" applyNumberFormat="1" applyFont="1" applyFill="1" applyBorder="1" applyAlignment="1">
      <alignment horizontal="center" vertical="center" wrapText="1"/>
    </xf>
    <xf numFmtId="4" fontId="3" fillId="0" borderId="2"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V351006"/>
  <sheetViews>
    <sheetView tabSelected="1" zoomScale="93" zoomScaleNormal="93" workbookViewId="0">
      <selection activeCell="C11" sqref="C11"/>
    </sheetView>
  </sheetViews>
  <sheetFormatPr baseColWidth="10" defaultColWidth="9.140625" defaultRowHeight="15" x14ac:dyDescent="0.25"/>
  <cols>
    <col min="2" max="2" width="16" customWidth="1"/>
    <col min="3" max="3" width="14" customWidth="1"/>
    <col min="4" max="4" width="22" customWidth="1"/>
    <col min="5" max="5" width="21" customWidth="1"/>
    <col min="6" max="6" width="27" customWidth="1"/>
    <col min="7" max="7" width="29" customWidth="1"/>
    <col min="8" max="8" width="28" customWidth="1"/>
    <col min="9" max="9" width="44" customWidth="1"/>
    <col min="10" max="10" width="35" customWidth="1"/>
    <col min="11" max="11" width="32" customWidth="1"/>
    <col min="12" max="12" width="38" customWidth="1"/>
    <col min="13" max="13" width="16" customWidth="1"/>
    <col min="14" max="14" width="26" customWidth="1"/>
    <col min="15" max="15" width="32" customWidth="1"/>
    <col min="16" max="16" width="38" customWidth="1"/>
    <col min="17" max="17" width="29" customWidth="1"/>
    <col min="18" max="18" width="18" customWidth="1"/>
    <col min="19" max="19" width="27" customWidth="1"/>
    <col min="20" max="20" width="15.140625" customWidth="1"/>
    <col min="21" max="21" width="13.28515625" customWidth="1"/>
    <col min="22" max="22" width="55.85546875" customWidth="1"/>
    <col min="24" max="256" width="8" hidden="1"/>
  </cols>
  <sheetData>
    <row r="1" spans="1:22" x14ac:dyDescent="0.25">
      <c r="B1" s="1" t="s">
        <v>0</v>
      </c>
      <c r="C1" s="1">
        <v>18</v>
      </c>
      <c r="D1" s="1" t="s">
        <v>1</v>
      </c>
    </row>
    <row r="2" spans="1:22" x14ac:dyDescent="0.25">
      <c r="B2" s="1" t="s">
        <v>2</v>
      </c>
      <c r="C2" s="1">
        <v>135</v>
      </c>
      <c r="D2" s="1" t="s">
        <v>3</v>
      </c>
    </row>
    <row r="3" spans="1:22" x14ac:dyDescent="0.25">
      <c r="B3" s="1" t="s">
        <v>4</v>
      </c>
      <c r="C3" s="1">
        <v>1</v>
      </c>
    </row>
    <row r="4" spans="1:22" x14ac:dyDescent="0.25">
      <c r="B4" s="1" t="s">
        <v>5</v>
      </c>
      <c r="C4" s="1">
        <v>260</v>
      </c>
    </row>
    <row r="5" spans="1:22" x14ac:dyDescent="0.25">
      <c r="B5" s="1" t="s">
        <v>6</v>
      </c>
      <c r="C5" s="2">
        <v>43465</v>
      </c>
    </row>
    <row r="6" spans="1:22" x14ac:dyDescent="0.25">
      <c r="B6" s="1" t="s">
        <v>7</v>
      </c>
      <c r="C6" s="1">
        <v>6</v>
      </c>
      <c r="D6" s="1" t="s">
        <v>8</v>
      </c>
    </row>
    <row r="8" spans="1:22" x14ac:dyDescent="0.25">
      <c r="A8" s="1" t="s">
        <v>9</v>
      </c>
      <c r="B8" s="7" t="s">
        <v>10</v>
      </c>
      <c r="C8" s="8"/>
      <c r="D8" s="8"/>
      <c r="E8" s="8"/>
      <c r="F8" s="8"/>
      <c r="G8" s="8"/>
      <c r="H8" s="8"/>
      <c r="I8" s="8"/>
      <c r="J8" s="8"/>
      <c r="K8" s="8"/>
      <c r="L8" s="8"/>
      <c r="M8" s="8"/>
      <c r="N8" s="8"/>
      <c r="O8" s="8"/>
      <c r="P8" s="8"/>
      <c r="Q8" s="8"/>
      <c r="R8" s="8"/>
      <c r="S8" s="8"/>
      <c r="T8" s="8"/>
      <c r="U8" s="8"/>
      <c r="V8" s="8"/>
    </row>
    <row r="9" spans="1:22" x14ac:dyDescent="0.25">
      <c r="C9" s="1">
        <v>4</v>
      </c>
      <c r="D9" s="1">
        <v>7</v>
      </c>
      <c r="E9" s="1">
        <v>8</v>
      </c>
      <c r="F9" s="1">
        <v>12</v>
      </c>
      <c r="G9" s="1">
        <v>20</v>
      </c>
      <c r="H9" s="1">
        <v>23</v>
      </c>
      <c r="I9" s="1">
        <v>28</v>
      </c>
      <c r="J9" s="1">
        <v>35</v>
      </c>
      <c r="K9" s="1">
        <v>36</v>
      </c>
      <c r="L9" s="1">
        <v>44</v>
      </c>
      <c r="M9" s="1">
        <v>48</v>
      </c>
      <c r="N9" s="1">
        <v>52</v>
      </c>
      <c r="O9" s="1">
        <v>55</v>
      </c>
      <c r="P9" s="1">
        <v>60</v>
      </c>
      <c r="Q9" s="1">
        <v>64</v>
      </c>
      <c r="R9" s="1">
        <v>68</v>
      </c>
      <c r="S9" s="1">
        <v>71</v>
      </c>
      <c r="T9" s="1">
        <v>72</v>
      </c>
      <c r="U9" s="1">
        <v>76</v>
      </c>
      <c r="V9" s="1">
        <v>80</v>
      </c>
    </row>
    <row r="10" spans="1:22" ht="15.75" thickBot="1" x14ac:dyDescent="0.3">
      <c r="C10" s="1" t="s">
        <v>11</v>
      </c>
      <c r="D10" s="1" t="s">
        <v>12</v>
      </c>
      <c r="E10" s="1" t="s">
        <v>13</v>
      </c>
      <c r="F10" s="1" t="s">
        <v>14</v>
      </c>
      <c r="G10" s="1" t="s">
        <v>15</v>
      </c>
      <c r="H10" s="1" t="s">
        <v>16</v>
      </c>
      <c r="I10" s="1" t="s">
        <v>17</v>
      </c>
      <c r="J10" s="1" t="s">
        <v>18</v>
      </c>
      <c r="K10" s="1" t="s">
        <v>19</v>
      </c>
      <c r="L10" s="1" t="s">
        <v>20</v>
      </c>
      <c r="M10" s="1" t="s">
        <v>21</v>
      </c>
      <c r="N10" s="1" t="s">
        <v>22</v>
      </c>
      <c r="O10" s="1" t="s">
        <v>23</v>
      </c>
      <c r="P10" s="1" t="s">
        <v>24</v>
      </c>
      <c r="Q10" s="1" t="s">
        <v>25</v>
      </c>
      <c r="R10" s="1" t="s">
        <v>26</v>
      </c>
      <c r="S10" s="1" t="s">
        <v>27</v>
      </c>
      <c r="T10" s="1" t="s">
        <v>28</v>
      </c>
      <c r="U10" s="1" t="s">
        <v>29</v>
      </c>
      <c r="V10" s="1" t="s">
        <v>30</v>
      </c>
    </row>
    <row r="11" spans="1:22" ht="135.75" thickBot="1" x14ac:dyDescent="0.3">
      <c r="A11" s="1">
        <v>1</v>
      </c>
      <c r="B11" t="s">
        <v>31</v>
      </c>
      <c r="C11" s="9" t="s">
        <v>32</v>
      </c>
      <c r="D11" s="9" t="s">
        <v>39</v>
      </c>
      <c r="E11" s="10" t="s">
        <v>62</v>
      </c>
      <c r="F11" s="11" t="s">
        <v>63</v>
      </c>
      <c r="G11" s="11" t="s">
        <v>64</v>
      </c>
      <c r="H11" s="11" t="s">
        <v>65</v>
      </c>
      <c r="I11" s="12">
        <f>(1/5)*100</f>
        <v>20</v>
      </c>
      <c r="J11" s="12">
        <f>(5/5)*100</f>
        <v>100</v>
      </c>
      <c r="K11" s="11" t="s">
        <v>82</v>
      </c>
      <c r="L11" s="13">
        <f>25+25</f>
        <v>50</v>
      </c>
      <c r="M11" s="14" t="s">
        <v>87</v>
      </c>
      <c r="N11" s="11" t="s">
        <v>88</v>
      </c>
      <c r="O11" s="11" t="s">
        <v>89</v>
      </c>
      <c r="P11" s="12">
        <f>2/4*100</f>
        <v>50</v>
      </c>
      <c r="Q11" s="12">
        <f>4/4*100</f>
        <v>100</v>
      </c>
      <c r="R11" s="15" t="s">
        <v>147</v>
      </c>
      <c r="S11" s="12">
        <v>0</v>
      </c>
      <c r="T11" s="12">
        <v>0</v>
      </c>
      <c r="U11" s="12">
        <v>0</v>
      </c>
      <c r="V11" s="16" t="s">
        <v>157</v>
      </c>
    </row>
    <row r="12" spans="1:22" ht="210.75" thickBot="1" x14ac:dyDescent="0.3">
      <c r="A12" s="3">
        <v>2</v>
      </c>
      <c r="B12" s="4" t="s">
        <v>42</v>
      </c>
      <c r="C12" s="13" t="s">
        <v>32</v>
      </c>
      <c r="D12" s="13" t="s">
        <v>39</v>
      </c>
      <c r="E12" s="17" t="s">
        <v>62</v>
      </c>
      <c r="F12" s="11" t="s">
        <v>63</v>
      </c>
      <c r="G12" s="11" t="s">
        <v>64</v>
      </c>
      <c r="H12" s="11" t="s">
        <v>65</v>
      </c>
      <c r="I12" s="12">
        <f>(1/5)*100</f>
        <v>20</v>
      </c>
      <c r="J12" s="12">
        <f>(5/5)*100</f>
        <v>100</v>
      </c>
      <c r="K12" s="11" t="s">
        <v>82</v>
      </c>
      <c r="L12" s="13">
        <f>25+25</f>
        <v>50</v>
      </c>
      <c r="M12" s="11" t="s">
        <v>90</v>
      </c>
      <c r="N12" s="11" t="s">
        <v>88</v>
      </c>
      <c r="O12" s="11" t="s">
        <v>89</v>
      </c>
      <c r="P12" s="12">
        <f>3/4*100</f>
        <v>75</v>
      </c>
      <c r="Q12" s="12">
        <f>4/4*100</f>
        <v>100</v>
      </c>
      <c r="R12" s="15" t="s">
        <v>147</v>
      </c>
      <c r="S12" s="12">
        <v>0</v>
      </c>
      <c r="T12" s="12">
        <v>0</v>
      </c>
      <c r="U12" s="12">
        <v>0</v>
      </c>
      <c r="V12" s="16" t="s">
        <v>165</v>
      </c>
    </row>
    <row r="13" spans="1:22" ht="195.75" thickBot="1" x14ac:dyDescent="0.3">
      <c r="A13" s="3">
        <v>3</v>
      </c>
      <c r="B13" s="4" t="s">
        <v>43</v>
      </c>
      <c r="C13" s="13" t="s">
        <v>32</v>
      </c>
      <c r="D13" s="13" t="s">
        <v>39</v>
      </c>
      <c r="E13" s="17" t="s">
        <v>62</v>
      </c>
      <c r="F13" s="11" t="s">
        <v>63</v>
      </c>
      <c r="G13" s="11" t="s">
        <v>64</v>
      </c>
      <c r="H13" s="11" t="s">
        <v>65</v>
      </c>
      <c r="I13" s="12">
        <f t="shared" ref="I13:I15" si="0">(1/5)*100</f>
        <v>20</v>
      </c>
      <c r="J13" s="12">
        <f t="shared" ref="J13:J15" si="1">(5/5)*100</f>
        <v>100</v>
      </c>
      <c r="K13" s="11" t="s">
        <v>82</v>
      </c>
      <c r="L13" s="13">
        <f t="shared" ref="L13:L15" si="2">25+25</f>
        <v>50</v>
      </c>
      <c r="M13" s="11" t="s">
        <v>91</v>
      </c>
      <c r="N13" s="11" t="s">
        <v>92</v>
      </c>
      <c r="O13" s="11" t="s">
        <v>93</v>
      </c>
      <c r="P13" s="13">
        <f>1/4*100</f>
        <v>25</v>
      </c>
      <c r="Q13" s="12">
        <f>4/4*100</f>
        <v>100</v>
      </c>
      <c r="R13" s="15" t="s">
        <v>148</v>
      </c>
      <c r="S13" s="12">
        <v>0</v>
      </c>
      <c r="T13" s="12">
        <v>0</v>
      </c>
      <c r="U13" s="12">
        <v>0</v>
      </c>
      <c r="V13" s="16" t="s">
        <v>159</v>
      </c>
    </row>
    <row r="14" spans="1:22" ht="105.75" thickBot="1" x14ac:dyDescent="0.3">
      <c r="A14" s="3">
        <v>4</v>
      </c>
      <c r="B14" s="4" t="s">
        <v>44</v>
      </c>
      <c r="C14" s="9" t="s">
        <v>32</v>
      </c>
      <c r="D14" s="9" t="s">
        <v>39</v>
      </c>
      <c r="E14" s="10" t="s">
        <v>62</v>
      </c>
      <c r="F14" s="11" t="s">
        <v>63</v>
      </c>
      <c r="G14" s="11" t="s">
        <v>64</v>
      </c>
      <c r="H14" s="11" t="s">
        <v>65</v>
      </c>
      <c r="I14" s="12">
        <f t="shared" si="0"/>
        <v>20</v>
      </c>
      <c r="J14" s="12">
        <f t="shared" si="1"/>
        <v>100</v>
      </c>
      <c r="K14" s="11" t="s">
        <v>82</v>
      </c>
      <c r="L14" s="13">
        <f t="shared" si="2"/>
        <v>50</v>
      </c>
      <c r="M14" s="11" t="s">
        <v>94</v>
      </c>
      <c r="N14" s="11" t="s">
        <v>95</v>
      </c>
      <c r="O14" s="11" t="s">
        <v>96</v>
      </c>
      <c r="P14" s="13">
        <f>2/2*100</f>
        <v>100</v>
      </c>
      <c r="Q14" s="18">
        <f>4/2*100</f>
        <v>200</v>
      </c>
      <c r="R14" s="15" t="s">
        <v>148</v>
      </c>
      <c r="S14" s="12">
        <v>0</v>
      </c>
      <c r="T14" s="12">
        <v>0</v>
      </c>
      <c r="U14" s="12">
        <v>0</v>
      </c>
      <c r="V14" s="16" t="s">
        <v>158</v>
      </c>
    </row>
    <row r="15" spans="1:22" ht="105.75" thickBot="1" x14ac:dyDescent="0.3">
      <c r="A15" s="3">
        <v>5</v>
      </c>
      <c r="B15" s="4" t="s">
        <v>45</v>
      </c>
      <c r="C15" s="13" t="s">
        <v>32</v>
      </c>
      <c r="D15" s="13" t="s">
        <v>39</v>
      </c>
      <c r="E15" s="17" t="s">
        <v>62</v>
      </c>
      <c r="F15" s="11" t="s">
        <v>63</v>
      </c>
      <c r="G15" s="11" t="s">
        <v>64</v>
      </c>
      <c r="H15" s="11" t="s">
        <v>65</v>
      </c>
      <c r="I15" s="12">
        <f t="shared" si="0"/>
        <v>20</v>
      </c>
      <c r="J15" s="12">
        <f t="shared" si="1"/>
        <v>100</v>
      </c>
      <c r="K15" s="11" t="s">
        <v>82</v>
      </c>
      <c r="L15" s="13">
        <f t="shared" si="2"/>
        <v>50</v>
      </c>
      <c r="M15" s="11" t="s">
        <v>97</v>
      </c>
      <c r="N15" s="11" t="s">
        <v>98</v>
      </c>
      <c r="O15" s="11" t="s">
        <v>99</v>
      </c>
      <c r="P15" s="13">
        <f>2/2*100</f>
        <v>100</v>
      </c>
      <c r="Q15" s="12">
        <f>2/2*100</f>
        <v>100</v>
      </c>
      <c r="R15" s="15" t="s">
        <v>148</v>
      </c>
      <c r="S15" s="12">
        <v>0</v>
      </c>
      <c r="T15" s="12">
        <v>0</v>
      </c>
      <c r="U15" s="12">
        <v>0</v>
      </c>
      <c r="V15" s="16" t="s">
        <v>160</v>
      </c>
    </row>
    <row r="16" spans="1:22" ht="210.75" thickBot="1" x14ac:dyDescent="0.3">
      <c r="A16" s="3">
        <v>6</v>
      </c>
      <c r="B16" s="4" t="s">
        <v>46</v>
      </c>
      <c r="C16" s="9" t="s">
        <v>34</v>
      </c>
      <c r="D16" s="9" t="s">
        <v>39</v>
      </c>
      <c r="E16" s="10" t="s">
        <v>62</v>
      </c>
      <c r="F16" s="11" t="s">
        <v>66</v>
      </c>
      <c r="G16" s="11" t="s">
        <v>67</v>
      </c>
      <c r="H16" s="11" t="s">
        <v>65</v>
      </c>
      <c r="I16" s="12">
        <f>1/4*100</f>
        <v>25</v>
      </c>
      <c r="J16" s="12">
        <f>4/4*100</f>
        <v>100</v>
      </c>
      <c r="K16" s="11" t="s">
        <v>82</v>
      </c>
      <c r="L16" s="13">
        <f>25+25</f>
        <v>50</v>
      </c>
      <c r="M16" s="11" t="s">
        <v>100</v>
      </c>
      <c r="N16" s="11" t="s">
        <v>88</v>
      </c>
      <c r="O16" s="11" t="s">
        <v>89</v>
      </c>
      <c r="P16" s="13">
        <f>3/4*100</f>
        <v>75</v>
      </c>
      <c r="Q16" s="12">
        <f>4/4*100</f>
        <v>100</v>
      </c>
      <c r="R16" s="15" t="s">
        <v>149</v>
      </c>
      <c r="S16" s="12">
        <v>0</v>
      </c>
      <c r="T16" s="12">
        <v>0</v>
      </c>
      <c r="U16" s="12">
        <v>0</v>
      </c>
      <c r="V16" s="13" t="s">
        <v>62</v>
      </c>
    </row>
    <row r="17" spans="1:22" ht="165.75" thickBot="1" x14ac:dyDescent="0.3">
      <c r="A17" s="3">
        <v>7</v>
      </c>
      <c r="B17" s="4" t="s">
        <v>47</v>
      </c>
      <c r="C17" s="13" t="s">
        <v>34</v>
      </c>
      <c r="D17" s="13" t="s">
        <v>39</v>
      </c>
      <c r="E17" s="17" t="s">
        <v>62</v>
      </c>
      <c r="F17" s="11" t="s">
        <v>66</v>
      </c>
      <c r="G17" s="11" t="s">
        <v>67</v>
      </c>
      <c r="H17" s="11" t="s">
        <v>65</v>
      </c>
      <c r="I17" s="12">
        <f t="shared" ref="I17:I19" si="3">1/4*100</f>
        <v>25</v>
      </c>
      <c r="J17" s="12">
        <f t="shared" ref="J17:J19" si="4">4/4*100</f>
        <v>100</v>
      </c>
      <c r="K17" s="11" t="s">
        <v>82</v>
      </c>
      <c r="L17" s="13">
        <f t="shared" ref="L17:L19" si="5">25+25</f>
        <v>50</v>
      </c>
      <c r="M17" s="11" t="s">
        <v>101</v>
      </c>
      <c r="N17" s="11" t="s">
        <v>92</v>
      </c>
      <c r="O17" s="11" t="s">
        <v>102</v>
      </c>
      <c r="P17" s="13">
        <f>1/4*100</f>
        <v>25</v>
      </c>
      <c r="Q17" s="12">
        <f>4/4*100</f>
        <v>100</v>
      </c>
      <c r="R17" s="15" t="s">
        <v>148</v>
      </c>
      <c r="S17" s="12">
        <v>0</v>
      </c>
      <c r="T17" s="12">
        <v>0</v>
      </c>
      <c r="U17" s="12">
        <v>0</v>
      </c>
      <c r="V17" s="13" t="s">
        <v>62</v>
      </c>
    </row>
    <row r="18" spans="1:22" ht="135.75" thickBot="1" x14ac:dyDescent="0.3">
      <c r="A18" s="3">
        <v>8</v>
      </c>
      <c r="B18" s="4" t="s">
        <v>48</v>
      </c>
      <c r="C18" s="13" t="s">
        <v>34</v>
      </c>
      <c r="D18" s="13" t="s">
        <v>39</v>
      </c>
      <c r="E18" s="17" t="s">
        <v>62</v>
      </c>
      <c r="F18" s="11" t="s">
        <v>66</v>
      </c>
      <c r="G18" s="11" t="s">
        <v>67</v>
      </c>
      <c r="H18" s="11" t="s">
        <v>65</v>
      </c>
      <c r="I18" s="12">
        <f t="shared" si="3"/>
        <v>25</v>
      </c>
      <c r="J18" s="12">
        <f t="shared" si="4"/>
        <v>100</v>
      </c>
      <c r="K18" s="11" t="s">
        <v>82</v>
      </c>
      <c r="L18" s="13">
        <f t="shared" si="5"/>
        <v>50</v>
      </c>
      <c r="M18" s="11" t="s">
        <v>103</v>
      </c>
      <c r="N18" s="11" t="s">
        <v>88</v>
      </c>
      <c r="O18" s="11" t="s">
        <v>104</v>
      </c>
      <c r="P18" s="13">
        <f>3/4*100</f>
        <v>75</v>
      </c>
      <c r="Q18" s="12">
        <f>4/4*100</f>
        <v>100</v>
      </c>
      <c r="R18" s="15" t="s">
        <v>150</v>
      </c>
      <c r="S18" s="12">
        <v>0</v>
      </c>
      <c r="T18" s="12">
        <v>0</v>
      </c>
      <c r="U18" s="12">
        <v>0</v>
      </c>
      <c r="V18" s="13" t="s">
        <v>62</v>
      </c>
    </row>
    <row r="19" spans="1:22" ht="105.75" thickBot="1" x14ac:dyDescent="0.3">
      <c r="A19" s="3">
        <v>9</v>
      </c>
      <c r="B19" s="4" t="s">
        <v>49</v>
      </c>
      <c r="C19" s="13" t="s">
        <v>34</v>
      </c>
      <c r="D19" s="13" t="s">
        <v>39</v>
      </c>
      <c r="E19" s="17" t="s">
        <v>62</v>
      </c>
      <c r="F19" s="11" t="s">
        <v>66</v>
      </c>
      <c r="G19" s="11" t="s">
        <v>67</v>
      </c>
      <c r="H19" s="11" t="s">
        <v>65</v>
      </c>
      <c r="I19" s="12">
        <f t="shared" si="3"/>
        <v>25</v>
      </c>
      <c r="J19" s="12">
        <f t="shared" si="4"/>
        <v>100</v>
      </c>
      <c r="K19" s="11" t="s">
        <v>82</v>
      </c>
      <c r="L19" s="13">
        <f t="shared" si="5"/>
        <v>50</v>
      </c>
      <c r="M19" s="11" t="s">
        <v>105</v>
      </c>
      <c r="N19" s="11" t="s">
        <v>106</v>
      </c>
      <c r="O19" s="11" t="s">
        <v>107</v>
      </c>
      <c r="P19" s="6">
        <f>15/21*100</f>
        <v>71.428571428571431</v>
      </c>
      <c r="Q19" s="6">
        <f>P19</f>
        <v>71.428571428571431</v>
      </c>
      <c r="R19" s="15" t="s">
        <v>151</v>
      </c>
      <c r="S19" s="19">
        <v>14850000</v>
      </c>
      <c r="T19" s="12">
        <v>14850000</v>
      </c>
      <c r="U19" s="12">
        <v>14850000</v>
      </c>
      <c r="V19" s="16" t="s">
        <v>166</v>
      </c>
    </row>
    <row r="20" spans="1:22" ht="150.75" thickBot="1" x14ac:dyDescent="0.3">
      <c r="A20" s="3">
        <v>10</v>
      </c>
      <c r="B20" s="4" t="s">
        <v>50</v>
      </c>
      <c r="C20" s="13" t="s">
        <v>36</v>
      </c>
      <c r="D20" s="13" t="s">
        <v>39</v>
      </c>
      <c r="E20" s="17" t="s">
        <v>62</v>
      </c>
      <c r="F20" s="11" t="s">
        <v>68</v>
      </c>
      <c r="G20" s="11" t="s">
        <v>69</v>
      </c>
      <c r="H20" s="11" t="s">
        <v>70</v>
      </c>
      <c r="I20" s="18">
        <f>((967-768)/768)*100</f>
        <v>25.911458333333332</v>
      </c>
      <c r="J20" s="18">
        <f>((1709-2020)/2020)*100</f>
        <v>-15.396039603960396</v>
      </c>
      <c r="K20" s="11" t="s">
        <v>83</v>
      </c>
      <c r="L20" s="13">
        <f>1.25+1.25</f>
        <v>2.5</v>
      </c>
      <c r="M20" s="11" t="s">
        <v>108</v>
      </c>
      <c r="N20" s="11" t="s">
        <v>109</v>
      </c>
      <c r="O20" s="11" t="s">
        <v>110</v>
      </c>
      <c r="P20" s="12">
        <f>((2/2)*100)</f>
        <v>100</v>
      </c>
      <c r="Q20" s="12">
        <f>P20</f>
        <v>100</v>
      </c>
      <c r="R20" s="15" t="s">
        <v>148</v>
      </c>
      <c r="S20" s="15">
        <v>0</v>
      </c>
      <c r="T20" s="12">
        <v>0</v>
      </c>
      <c r="U20" s="12">
        <v>0</v>
      </c>
      <c r="V20" s="13" t="s">
        <v>62</v>
      </c>
    </row>
    <row r="21" spans="1:22" ht="210.75" thickBot="1" x14ac:dyDescent="0.3">
      <c r="A21" s="3">
        <v>11</v>
      </c>
      <c r="B21" s="4" t="s">
        <v>51</v>
      </c>
      <c r="C21" s="13" t="s">
        <v>36</v>
      </c>
      <c r="D21" s="13" t="s">
        <v>39</v>
      </c>
      <c r="E21" s="17" t="s">
        <v>62</v>
      </c>
      <c r="F21" s="11" t="s">
        <v>68</v>
      </c>
      <c r="G21" s="11" t="s">
        <v>69</v>
      </c>
      <c r="H21" s="11" t="s">
        <v>70</v>
      </c>
      <c r="I21" s="18">
        <f t="shared" ref="I21:I24" si="6">((967-768)/768)*100</f>
        <v>25.911458333333332</v>
      </c>
      <c r="J21" s="18">
        <f t="shared" ref="J21:J24" si="7">((1709-2020)/2020)*100</f>
        <v>-15.396039603960396</v>
      </c>
      <c r="K21" s="11" t="s">
        <v>83</v>
      </c>
      <c r="L21" s="13">
        <f t="shared" ref="L21:L24" si="8">1.25+1.25</f>
        <v>2.5</v>
      </c>
      <c r="M21" s="11" t="s">
        <v>111</v>
      </c>
      <c r="N21" s="11" t="s">
        <v>112</v>
      </c>
      <c r="O21" s="11" t="s">
        <v>113</v>
      </c>
      <c r="P21" s="18">
        <f>(3/3)*100</f>
        <v>100</v>
      </c>
      <c r="Q21" s="18">
        <f>P21</f>
        <v>100</v>
      </c>
      <c r="R21" s="15" t="s">
        <v>148</v>
      </c>
      <c r="S21" s="15">
        <v>0</v>
      </c>
      <c r="T21" s="12">
        <v>0</v>
      </c>
      <c r="U21" s="12">
        <v>0</v>
      </c>
      <c r="V21" s="13" t="s">
        <v>62</v>
      </c>
    </row>
    <row r="22" spans="1:22" ht="94.5" customHeight="1" thickBot="1" x14ac:dyDescent="0.3">
      <c r="A22" s="3">
        <v>12</v>
      </c>
      <c r="B22" s="4" t="s">
        <v>52</v>
      </c>
      <c r="C22" s="9" t="s">
        <v>36</v>
      </c>
      <c r="D22" s="9" t="s">
        <v>39</v>
      </c>
      <c r="E22" s="10" t="s">
        <v>62</v>
      </c>
      <c r="F22" s="11" t="s">
        <v>68</v>
      </c>
      <c r="G22" s="11" t="s">
        <v>69</v>
      </c>
      <c r="H22" s="11" t="s">
        <v>70</v>
      </c>
      <c r="I22" s="18">
        <f t="shared" si="6"/>
        <v>25.911458333333332</v>
      </c>
      <c r="J22" s="18">
        <f t="shared" si="7"/>
        <v>-15.396039603960396</v>
      </c>
      <c r="K22" s="11" t="s">
        <v>83</v>
      </c>
      <c r="L22" s="13">
        <f t="shared" si="8"/>
        <v>2.5</v>
      </c>
      <c r="M22" s="11" t="s">
        <v>114</v>
      </c>
      <c r="N22" s="11" t="s">
        <v>115</v>
      </c>
      <c r="O22" s="11" t="s">
        <v>116</v>
      </c>
      <c r="P22" s="18">
        <f>28.65/24*100</f>
        <v>119.37499999999999</v>
      </c>
      <c r="Q22" s="18">
        <f>38.8/75.95*100</f>
        <v>51.086240947992088</v>
      </c>
      <c r="R22" s="15" t="s">
        <v>148</v>
      </c>
      <c r="S22" s="15">
        <v>150000</v>
      </c>
      <c r="T22" s="12">
        <v>0</v>
      </c>
      <c r="U22" s="12">
        <v>0</v>
      </c>
      <c r="V22" s="16" t="s">
        <v>167</v>
      </c>
    </row>
    <row r="23" spans="1:22" ht="180.75" thickBot="1" x14ac:dyDescent="0.3">
      <c r="A23" s="3">
        <v>13</v>
      </c>
      <c r="B23" s="4" t="s">
        <v>53</v>
      </c>
      <c r="C23" s="13" t="s">
        <v>36</v>
      </c>
      <c r="D23" s="13" t="s">
        <v>39</v>
      </c>
      <c r="E23" s="17" t="s">
        <v>62</v>
      </c>
      <c r="F23" s="11" t="s">
        <v>68</v>
      </c>
      <c r="G23" s="11" t="s">
        <v>69</v>
      </c>
      <c r="H23" s="11" t="s">
        <v>70</v>
      </c>
      <c r="I23" s="18">
        <f t="shared" si="6"/>
        <v>25.911458333333332</v>
      </c>
      <c r="J23" s="18">
        <f t="shared" si="7"/>
        <v>-15.396039603960396</v>
      </c>
      <c r="K23" s="11" t="s">
        <v>83</v>
      </c>
      <c r="L23" s="13">
        <f t="shared" si="8"/>
        <v>2.5</v>
      </c>
      <c r="M23" s="11" t="s">
        <v>117</v>
      </c>
      <c r="N23" s="11" t="s">
        <v>118</v>
      </c>
      <c r="O23" s="11" t="s">
        <v>119</v>
      </c>
      <c r="P23" s="13">
        <f>2/2*100</f>
        <v>100</v>
      </c>
      <c r="Q23" s="12">
        <f>3/2*100</f>
        <v>150</v>
      </c>
      <c r="R23" s="15" t="s">
        <v>148</v>
      </c>
      <c r="S23" s="15">
        <v>0</v>
      </c>
      <c r="T23" s="12">
        <v>0</v>
      </c>
      <c r="U23" s="12">
        <v>0</v>
      </c>
      <c r="V23" s="16" t="s">
        <v>161</v>
      </c>
    </row>
    <row r="24" spans="1:22" ht="165.75" thickBot="1" x14ac:dyDescent="0.3">
      <c r="A24" s="3">
        <v>14</v>
      </c>
      <c r="B24" s="4" t="s">
        <v>54</v>
      </c>
      <c r="C24" s="13" t="s">
        <v>36</v>
      </c>
      <c r="D24" s="13" t="s">
        <v>39</v>
      </c>
      <c r="E24" s="17" t="s">
        <v>62</v>
      </c>
      <c r="F24" s="11" t="s">
        <v>68</v>
      </c>
      <c r="G24" s="11" t="s">
        <v>69</v>
      </c>
      <c r="H24" s="11" t="s">
        <v>70</v>
      </c>
      <c r="I24" s="18">
        <f t="shared" si="6"/>
        <v>25.911458333333332</v>
      </c>
      <c r="J24" s="18">
        <f t="shared" si="7"/>
        <v>-15.396039603960396</v>
      </c>
      <c r="K24" s="11" t="s">
        <v>83</v>
      </c>
      <c r="L24" s="13">
        <f t="shared" si="8"/>
        <v>2.5</v>
      </c>
      <c r="M24" s="11" t="s">
        <v>120</v>
      </c>
      <c r="N24" s="11" t="s">
        <v>121</v>
      </c>
      <c r="O24" s="11" t="s">
        <v>122</v>
      </c>
      <c r="P24" s="13">
        <v>0</v>
      </c>
      <c r="Q24" s="12">
        <f>2/2*100</f>
        <v>100</v>
      </c>
      <c r="R24" s="15" t="s">
        <v>152</v>
      </c>
      <c r="S24" s="15">
        <v>0</v>
      </c>
      <c r="T24" s="12">
        <v>0</v>
      </c>
      <c r="U24" s="12">
        <v>0</v>
      </c>
      <c r="V24" s="16" t="s">
        <v>162</v>
      </c>
    </row>
    <row r="25" spans="1:22" ht="240.75" thickBot="1" x14ac:dyDescent="0.3">
      <c r="A25" s="3">
        <v>15</v>
      </c>
      <c r="B25" s="4" t="s">
        <v>55</v>
      </c>
      <c r="C25" s="13" t="s">
        <v>38</v>
      </c>
      <c r="D25" s="13" t="s">
        <v>39</v>
      </c>
      <c r="E25" s="17" t="s">
        <v>62</v>
      </c>
      <c r="F25" s="11" t="s">
        <v>71</v>
      </c>
      <c r="G25" s="11" t="s">
        <v>72</v>
      </c>
      <c r="H25" s="11" t="s">
        <v>73</v>
      </c>
      <c r="I25" s="12">
        <v>0</v>
      </c>
      <c r="J25" s="18">
        <f>5/8*100</f>
        <v>62.5</v>
      </c>
      <c r="K25" s="11" t="s">
        <v>84</v>
      </c>
      <c r="L25" s="12">
        <v>74</v>
      </c>
      <c r="M25" s="11" t="s">
        <v>123</v>
      </c>
      <c r="N25" s="11" t="s">
        <v>124</v>
      </c>
      <c r="O25" s="11" t="s">
        <v>125</v>
      </c>
      <c r="P25" s="13">
        <v>0</v>
      </c>
      <c r="Q25" s="18">
        <f>5/8*100</f>
        <v>62.5</v>
      </c>
      <c r="R25" s="15" t="s">
        <v>153</v>
      </c>
      <c r="S25" s="12">
        <v>0</v>
      </c>
      <c r="T25" s="12">
        <v>0</v>
      </c>
      <c r="U25" s="12">
        <v>0</v>
      </c>
      <c r="V25" s="16" t="s">
        <v>168</v>
      </c>
    </row>
    <row r="26" spans="1:22" ht="240.75" thickBot="1" x14ac:dyDescent="0.3">
      <c r="A26" s="3">
        <v>16</v>
      </c>
      <c r="B26" s="4" t="s">
        <v>56</v>
      </c>
      <c r="C26" s="9" t="s">
        <v>38</v>
      </c>
      <c r="D26" s="9" t="s">
        <v>39</v>
      </c>
      <c r="E26" s="10" t="s">
        <v>62</v>
      </c>
      <c r="F26" s="11" t="s">
        <v>71</v>
      </c>
      <c r="G26" s="11" t="s">
        <v>74</v>
      </c>
      <c r="H26" s="11" t="s">
        <v>73</v>
      </c>
      <c r="I26" s="12">
        <v>0</v>
      </c>
      <c r="J26" s="18">
        <f t="shared" ref="J26:J28" si="9">5/8*100</f>
        <v>62.5</v>
      </c>
      <c r="K26" s="11" t="s">
        <v>84</v>
      </c>
      <c r="L26" s="12">
        <v>74</v>
      </c>
      <c r="M26" s="11" t="s">
        <v>126</v>
      </c>
      <c r="N26" s="11" t="s">
        <v>127</v>
      </c>
      <c r="O26" s="11" t="s">
        <v>128</v>
      </c>
      <c r="P26" s="13">
        <v>0</v>
      </c>
      <c r="Q26" s="12">
        <f>1/1*100</f>
        <v>100</v>
      </c>
      <c r="R26" s="15" t="s">
        <v>154</v>
      </c>
      <c r="S26" s="12">
        <v>0</v>
      </c>
      <c r="T26" s="12">
        <v>0</v>
      </c>
      <c r="U26" s="12">
        <v>0</v>
      </c>
      <c r="V26" s="16" t="s">
        <v>168</v>
      </c>
    </row>
    <row r="27" spans="1:22" ht="240.75" thickBot="1" x14ac:dyDescent="0.3">
      <c r="A27" s="3">
        <v>17</v>
      </c>
      <c r="B27" s="4" t="s">
        <v>57</v>
      </c>
      <c r="C27" s="13" t="s">
        <v>38</v>
      </c>
      <c r="D27" s="13" t="s">
        <v>39</v>
      </c>
      <c r="E27" s="17" t="s">
        <v>62</v>
      </c>
      <c r="F27" s="11" t="s">
        <v>71</v>
      </c>
      <c r="G27" s="11" t="s">
        <v>74</v>
      </c>
      <c r="H27" s="11" t="s">
        <v>73</v>
      </c>
      <c r="I27" s="12">
        <v>0</v>
      </c>
      <c r="J27" s="18">
        <f t="shared" si="9"/>
        <v>62.5</v>
      </c>
      <c r="K27" s="11" t="s">
        <v>84</v>
      </c>
      <c r="L27" s="12">
        <v>74</v>
      </c>
      <c r="M27" s="11" t="s">
        <v>129</v>
      </c>
      <c r="N27" s="11" t="s">
        <v>130</v>
      </c>
      <c r="O27" s="11" t="s">
        <v>131</v>
      </c>
      <c r="P27" s="13">
        <v>0</v>
      </c>
      <c r="Q27" s="12">
        <v>100</v>
      </c>
      <c r="R27" s="15" t="s">
        <v>155</v>
      </c>
      <c r="S27" s="12">
        <v>0</v>
      </c>
      <c r="T27" s="12">
        <v>0</v>
      </c>
      <c r="U27" s="12">
        <v>0</v>
      </c>
      <c r="V27" s="16" t="s">
        <v>169</v>
      </c>
    </row>
    <row r="28" spans="1:22" ht="240.75" thickBot="1" x14ac:dyDescent="0.3">
      <c r="A28" s="3">
        <v>18</v>
      </c>
      <c r="B28" s="4" t="s">
        <v>58</v>
      </c>
      <c r="C28" s="13" t="s">
        <v>38</v>
      </c>
      <c r="D28" s="13" t="s">
        <v>39</v>
      </c>
      <c r="E28" s="17" t="s">
        <v>62</v>
      </c>
      <c r="F28" s="11" t="s">
        <v>71</v>
      </c>
      <c r="G28" s="11" t="s">
        <v>74</v>
      </c>
      <c r="H28" s="11" t="s">
        <v>73</v>
      </c>
      <c r="I28" s="12">
        <v>0</v>
      </c>
      <c r="J28" s="18">
        <f t="shared" si="9"/>
        <v>62.5</v>
      </c>
      <c r="K28" s="11" t="s">
        <v>84</v>
      </c>
      <c r="L28" s="12">
        <v>74</v>
      </c>
      <c r="M28" s="11" t="s">
        <v>132</v>
      </c>
      <c r="N28" s="11" t="s">
        <v>133</v>
      </c>
      <c r="O28" s="11" t="s">
        <v>134</v>
      </c>
      <c r="P28" s="13">
        <v>0</v>
      </c>
      <c r="Q28" s="12">
        <f>1/1*100</f>
        <v>100</v>
      </c>
      <c r="R28" s="15" t="s">
        <v>148</v>
      </c>
      <c r="S28" s="12">
        <v>0</v>
      </c>
      <c r="T28" s="12">
        <v>0</v>
      </c>
      <c r="U28" s="12">
        <v>0</v>
      </c>
      <c r="V28" s="16" t="s">
        <v>168</v>
      </c>
    </row>
    <row r="29" spans="1:22" ht="105.75" thickBot="1" x14ac:dyDescent="0.3">
      <c r="A29" s="3">
        <v>19</v>
      </c>
      <c r="B29" s="4" t="s">
        <v>59</v>
      </c>
      <c r="C29" s="13" t="s">
        <v>40</v>
      </c>
      <c r="D29" s="13" t="s">
        <v>35</v>
      </c>
      <c r="E29" s="17" t="s">
        <v>62</v>
      </c>
      <c r="F29" s="11" t="s">
        <v>75</v>
      </c>
      <c r="G29" s="11" t="s">
        <v>76</v>
      </c>
      <c r="H29" s="11" t="s">
        <v>77</v>
      </c>
      <c r="I29" s="12">
        <f>1/2*100</f>
        <v>50</v>
      </c>
      <c r="J29" s="18">
        <f>2/2*100</f>
        <v>100</v>
      </c>
      <c r="K29" s="11" t="s">
        <v>85</v>
      </c>
      <c r="L29" s="12">
        <f>22.5+11.25+11.25</f>
        <v>45</v>
      </c>
      <c r="M29" s="11" t="s">
        <v>135</v>
      </c>
      <c r="N29" s="11" t="s">
        <v>136</v>
      </c>
      <c r="O29" s="11" t="s">
        <v>137</v>
      </c>
      <c r="P29" s="12">
        <f>1/1*100</f>
        <v>100</v>
      </c>
      <c r="Q29" s="12">
        <f>P29</f>
        <v>100</v>
      </c>
      <c r="R29" s="15" t="s">
        <v>148</v>
      </c>
      <c r="S29" s="20">
        <v>1783810</v>
      </c>
      <c r="T29" s="20">
        <v>1873810</v>
      </c>
      <c r="U29" s="20">
        <v>1873810</v>
      </c>
      <c r="V29" s="16" t="s">
        <v>170</v>
      </c>
    </row>
    <row r="30" spans="1:22" ht="105.75" thickBot="1" x14ac:dyDescent="0.3">
      <c r="A30" s="3">
        <v>20</v>
      </c>
      <c r="B30" s="4" t="s">
        <v>60</v>
      </c>
      <c r="C30" s="13" t="s">
        <v>40</v>
      </c>
      <c r="D30" s="13" t="s">
        <v>33</v>
      </c>
      <c r="E30" s="17" t="s">
        <v>62</v>
      </c>
      <c r="F30" s="11" t="s">
        <v>75</v>
      </c>
      <c r="G30" s="11" t="s">
        <v>78</v>
      </c>
      <c r="H30" s="11" t="s">
        <v>65</v>
      </c>
      <c r="I30" s="12">
        <f>3/6*100</f>
        <v>50</v>
      </c>
      <c r="J30" s="12">
        <f>6/6*100</f>
        <v>100</v>
      </c>
      <c r="K30" s="11" t="s">
        <v>86</v>
      </c>
      <c r="L30" s="12">
        <f>22.5+11.25+11.25</f>
        <v>45</v>
      </c>
      <c r="M30" s="11" t="s">
        <v>138</v>
      </c>
      <c r="N30" s="11" t="s">
        <v>139</v>
      </c>
      <c r="O30" s="11" t="s">
        <v>140</v>
      </c>
      <c r="P30" s="12">
        <f>6/6*100</f>
        <v>100</v>
      </c>
      <c r="Q30" s="12">
        <f>9/6*100</f>
        <v>150</v>
      </c>
      <c r="R30" s="15" t="s">
        <v>156</v>
      </c>
      <c r="S30" s="12">
        <v>0</v>
      </c>
      <c r="T30" s="12">
        <v>0</v>
      </c>
      <c r="U30" s="12">
        <v>0</v>
      </c>
      <c r="V30" s="16" t="s">
        <v>171</v>
      </c>
    </row>
    <row r="31" spans="1:22" ht="120.75" thickBot="1" x14ac:dyDescent="0.3">
      <c r="A31" s="3">
        <v>21</v>
      </c>
      <c r="B31" s="4" t="s">
        <v>61</v>
      </c>
      <c r="C31" s="13" t="s">
        <v>40</v>
      </c>
      <c r="D31" s="13" t="s">
        <v>33</v>
      </c>
      <c r="E31" s="17" t="s">
        <v>62</v>
      </c>
      <c r="F31" s="11" t="s">
        <v>75</v>
      </c>
      <c r="G31" s="11" t="s">
        <v>78</v>
      </c>
      <c r="H31" s="11" t="s">
        <v>65</v>
      </c>
      <c r="I31" s="12">
        <f>3/6*100</f>
        <v>50</v>
      </c>
      <c r="J31" s="12">
        <f>6/6*100</f>
        <v>100</v>
      </c>
      <c r="K31" s="11" t="s">
        <v>86</v>
      </c>
      <c r="L31" s="12">
        <f>22.5+11.25+11.25</f>
        <v>45</v>
      </c>
      <c r="M31" s="11" t="s">
        <v>141</v>
      </c>
      <c r="N31" s="11" t="s">
        <v>142</v>
      </c>
      <c r="O31" s="11" t="s">
        <v>143</v>
      </c>
      <c r="P31" s="12">
        <v>0</v>
      </c>
      <c r="Q31" s="12">
        <f>1/1*100</f>
        <v>100</v>
      </c>
      <c r="R31" s="15" t="s">
        <v>156</v>
      </c>
      <c r="S31" s="12">
        <v>0</v>
      </c>
      <c r="T31" s="12">
        <v>0</v>
      </c>
      <c r="U31" s="12">
        <v>0</v>
      </c>
      <c r="V31" s="16" t="s">
        <v>163</v>
      </c>
    </row>
    <row r="32" spans="1:22" ht="105.75" thickBot="1" x14ac:dyDescent="0.3">
      <c r="A32" s="3">
        <v>22</v>
      </c>
      <c r="B32" s="4" t="s">
        <v>81</v>
      </c>
      <c r="C32" s="13" t="s">
        <v>79</v>
      </c>
      <c r="D32" s="13" t="s">
        <v>39</v>
      </c>
      <c r="E32" s="17" t="s">
        <v>62</v>
      </c>
      <c r="F32" s="11" t="s">
        <v>75</v>
      </c>
      <c r="G32" s="11" t="s">
        <v>76</v>
      </c>
      <c r="H32" s="11" t="s">
        <v>80</v>
      </c>
      <c r="I32" s="12">
        <f>2/2*100</f>
        <v>100</v>
      </c>
      <c r="J32" s="12">
        <f>2/2*100</f>
        <v>100</v>
      </c>
      <c r="K32" s="11" t="s">
        <v>85</v>
      </c>
      <c r="L32" s="12">
        <f>22.5+11.25+11.25</f>
        <v>45</v>
      </c>
      <c r="M32" s="11" t="s">
        <v>144</v>
      </c>
      <c r="N32" s="11" t="s">
        <v>145</v>
      </c>
      <c r="O32" s="11" t="s">
        <v>146</v>
      </c>
      <c r="P32" s="13">
        <f>0/6*100</f>
        <v>0</v>
      </c>
      <c r="Q32" s="18">
        <f>6/6*100</f>
        <v>100</v>
      </c>
      <c r="R32" s="15" t="s">
        <v>148</v>
      </c>
      <c r="S32" s="12">
        <v>0</v>
      </c>
      <c r="T32" s="12">
        <v>0</v>
      </c>
      <c r="U32" s="12">
        <v>0</v>
      </c>
      <c r="V32" s="16" t="s">
        <v>164</v>
      </c>
    </row>
    <row r="33" spans="9:9" x14ac:dyDescent="0.25">
      <c r="I33" s="5"/>
    </row>
    <row r="351001" spans="1:2" x14ac:dyDescent="0.25">
      <c r="A351001" t="s">
        <v>32</v>
      </c>
      <c r="B351001" t="s">
        <v>33</v>
      </c>
    </row>
    <row r="351002" spans="1:2" x14ac:dyDescent="0.25">
      <c r="A351002" t="s">
        <v>34</v>
      </c>
      <c r="B351002" t="s">
        <v>35</v>
      </c>
    </row>
    <row r="351003" spans="1:2" x14ac:dyDescent="0.25">
      <c r="A351003" t="s">
        <v>36</v>
      </c>
      <c r="B351003" t="s">
        <v>37</v>
      </c>
    </row>
    <row r="351004" spans="1:2" x14ac:dyDescent="0.25">
      <c r="A351004" t="s">
        <v>38</v>
      </c>
      <c r="B351004" t="s">
        <v>39</v>
      </c>
    </row>
    <row r="351005" spans="1:2" x14ac:dyDescent="0.25">
      <c r="A351005" t="s">
        <v>40</v>
      </c>
    </row>
    <row r="351006" spans="1:2" x14ac:dyDescent="0.25">
      <c r="A351006" t="s">
        <v>41</v>
      </c>
    </row>
  </sheetData>
  <autoFilter ref="C10:V32"/>
  <mergeCells count="1">
    <mergeCell ref="B8:V8"/>
  </mergeCells>
  <dataValidations xWindow="1148" yWindow="560" count="22">
    <dataValidation type="list" allowBlank="1" showInputMessage="1" showErrorMessage="1" errorTitle="Entrada no válida" error="Por favor seleccione un elemento de la lista" promptTitle="Seleccione un elemento de la lista" prompt=" Elija de la lista desplegable el programa al que le hará el seguimiento" sqref="C11:C31">
      <formula1>$A$351000:$A$351006</formula1>
    </dataValidation>
    <dataValidation type="list" allowBlank="1" showInputMessage="1" showErrorMessage="1" errorTitle="Entrada no válida" error="Por favor seleccione un elemento de la lista" promptTitle="Seleccione un elemento de la lista" prompt=" Elija la(s) línea(s) que trabajará, únicamente para el programa &quot;Implementación de prácticas sostenibles&quot;" sqref="D11:D31">
      <formula1>$B$351000:$B$351004</formula1>
    </dataValidation>
    <dataValidation type="textLength" allowBlank="1" showInputMessage="1" showErrorMessage="1" errorTitle="Entrada no válida" error="Escriba un texto " promptTitle="Cualquier contenido" prompt=" Escriba el porcentaje de avance de la meta anual del programa, que se alcanzó en el semestre que está reportando." sqref="I11:I32 J20:J32">
      <formula1>0</formula1>
      <formula2>4000</formula2>
    </dataValidation>
    <dataValidation type="textLength" allowBlank="1" showInputMessage="1" showErrorMessage="1" errorTitle="Entrada no válida" error="Escriba un texto " promptTitle="Cualquier contenido" prompt=" Escriba el porcentaje de avance TOTAL de la meta anual. Si está reportando el primer semestre, la información de esta casilla será la misma de la casilla anterior" sqref="J11:J19">
      <formula1>0</formula1>
      <formula2>4000</formula2>
    </dataValidation>
    <dataValidation type="textLength" allowBlank="1" showInputMessage="1" showErrorMessage="1" errorTitle="Entrada no válida" error="Escriba un texto " promptTitle="Cualquier contenido" prompt=" Indique el porcentaje de avance total de la meta a 4 años, es decir, de la meta concertada; para reportar este avance deberá tener en cuenta el avance de años anteriores" sqref="L11:L32">
      <formula1>0</formula1>
      <formula2>4000</formula2>
    </dataValidation>
    <dataValidation type="textLength" allowBlank="1" showInputMessage="1" showErrorMessage="1" errorTitle="Entrada no válida" error="Escriba un texto " promptTitle="Cualquier contenido" prompt=" Escriba el avance de la meta de la actividad de acuerdo al indicador formulado, que se alcanzó en el semestre que está reportando." sqref="Q13:Q32 P11:P32">
      <formula1>0</formula1>
      <formula2>4000</formula2>
    </dataValidation>
    <dataValidation type="textLength" allowBlank="1" showInputMessage="1" showErrorMessage="1" errorTitle="Entrada no válida" error="Escriba un texto " promptTitle="Cualquier contenido" prompt=" Escriba el avance TOTAL de la meta de la actividad de acuerdo al indicador formulado. Si está reportando el primer semestre, la información de esta casilla será la misma de la casilla anterior" sqref="Q11:Q12">
      <formula1>0</formula1>
      <formula2>4000</formula2>
    </dataValidation>
    <dataValidation type="textLength" allowBlank="1" showInputMessage="1" showErrorMessage="1" errorTitle="Entrada no válida" error="Escriba un texto " promptTitle="Cualquier contenido" prompt=" Escriba el cargo de la persona responsable del cumplimiento de esta actividad." sqref="R11:R32">
      <formula1>0</formula1>
      <formula2>4000</formula2>
    </dataValidation>
    <dataValidation type="decimal" allowBlank="1" showInputMessage="1" showErrorMessage="1" errorTitle="Entrada no válida" error="Por favor escriba un número" promptTitle="Escriba un número en esta casilla" prompt=" Escriba, en pesos colombianos, el monto ejecutado en el semestre que está reportando, para el desarrollo de la actividad." sqref="U29 T11:T12 T19 T22:T23 T29:T32">
      <formula1>-9223372036854770000</formula1>
      <formula2>9223372036854770000</formula2>
    </dataValidation>
    <dataValidation type="decimal" allowBlank="1" showInputMessage="1" showErrorMessage="1" errorTitle="Entrada no válida" error="Por favor escriba un número" promptTitle="Escriba un número en esta casilla" prompt=" Escriba, en pesos colombianos, el monto TOTAL ejecutado. Si está reportando el primer semestre, la información de esta casilla será la misma de la casilla anterior" sqref="U30:U32 U11:U12 U19">
      <formula1>-9223372036854770000</formula1>
      <formula2>9223372036854770000</formula2>
    </dataValidation>
    <dataValidation type="textLength" allowBlank="1" showInputMessage="1" showErrorMessage="1" errorTitle="Entrada no válida" error="Escriba un texto " promptTitle="Cualquier contenido" prompt=" En caso de no dar cumplimiento a la totalidad de la meta, por favor especifique en esta casilla las estrategias de mejora a implementar o indique las observaciones" sqref="V11:V32">
      <formula1>0</formula1>
      <formula2>4000</formula2>
    </dataValidation>
    <dataValidation type="list" allowBlank="1" showInputMessage="1" showErrorMessage="1" errorTitle="Entrada no válida" error="Por favor seleccione un elemento de la lista" promptTitle="Seleccione un elemento de la lista" prompt=" Elija de la lista desplegable el programa que desee formular. En caso de considerar otro programa diferente de acuerdo a su priorización de impactos, seleccione la opción &quot;otro&quot;" sqref="C32">
      <formula1>$A$351003:$A$351009</formula1>
    </dataValidation>
    <dataValidation type="list" allowBlank="1" showInputMessage="1" showErrorMessage="1" errorTitle="Entrada no válida" error="Por favor seleccione un elemento de la lista" promptTitle="Seleccione un elemento de la lista" prompt=" Elija la(s) línea(s) que trabajará, únicamente para el programa &quot;Implementación de prácticas sostenibles" sqref="D32">
      <formula1>$B$351003:$B$351007</formula1>
    </dataValidation>
    <dataValidation type="textLength" allowBlank="1" showInputMessage="1" showErrorMessage="1" errorTitle="Entrada no válida" error="Escriba un texto " promptTitle="Cualquier contenido" sqref="E11:E32">
      <formula1>0</formula1>
      <formula2>4000</formula2>
    </dataValidation>
    <dataValidation type="textLength" allowBlank="1" showInputMessage="1" showErrorMessage="1" errorTitle="Entrada no válida" error="Escriba un texto " promptTitle="Cualquier contenido" prompt=" Debe iniciar con un verbo en infinitivo, ser medible, cuantificable, ejecutable y evaluable. Ej. Reducir el consumo de agua en la entidad propendiendo por la sustentabilidad del recurso." sqref="F11:F32">
      <formula1>0</formula1>
      <formula2>4000</formula2>
    </dataValidation>
    <dataValidation type="textLength" allowBlank="1" showInputMessage="1" showErrorMessage="1" errorTitle="Entrada no válida" error="Escriba un texto " promptTitle="Cualquier contenido" prompt=" Escriba la meta que se propone para esta vigencia de acuerdo a lo concertado. Ej. Reducir el consumo en un 2%." sqref="G11:G32">
      <formula1>0</formula1>
      <formula2>4000</formula2>
    </dataValidation>
    <dataValidation type="textLength" allowBlank="1" showInputMessage="1" showErrorMessage="1" errorTitle="Entrada no válida" error="Escriba un texto " promptTitle="Cualquier contenido" prompt=" Formular un indicador que permita hacer seguimiento a la meta propuesta y éste debe ser una fórmula. Ej. (Consumo vigencia anterior - Consumo vigencia actual) / (Consumo vigencia anterior) *100" sqref="H11:H32">
      <formula1>0</formula1>
      <formula2>4000</formula2>
    </dataValidation>
    <dataValidation type="textLength" allowBlank="1" showInputMessage="1" showErrorMessage="1" errorTitle="Entrada no válida" error="Escriba un texto " promptTitle="Cualquier contenido" prompt=" Escriba la meta concertada a 4 años. Ej. Reducir el consumo en un 8%." sqref="K11:K32">
      <formula1>0</formula1>
      <formula2>4000</formula2>
    </dataValidation>
    <dataValidation type="textLength" allowBlank="1" showInputMessage="1" showErrorMessage="1" errorTitle="Entrada no válida" error="Escriba un texto " promptTitle="Cualquier contenido" prompt=" La meta debe ser coherente con el objetivo y debe ser un número. Ej. Instalar 10 dispositivos ahorradores." sqref="N11:N32">
      <formula1>0</formula1>
      <formula2>4000</formula2>
    </dataValidation>
    <dataValidation type="textLength" allowBlank="1" showInputMessage="1" showErrorMessage="1" errorTitle="Entrada no válida" error="Escriba un texto " promptTitle="Cualquier contenido" prompt=" Este indicador debe permitir hacer un seguimiento a la meta y debe ser una fórmula. Ej. (N° de dispositivos instalados / N° de dispositivos a instalar) * 100" sqref="O11:O32">
      <formula1>0</formula1>
      <formula2>4000</formula2>
    </dataValidation>
    <dataValidation type="textLength" allowBlank="1" showInputMessage="1" showErrorMessage="1" errorTitle="Entrada no válida" error="Escriba un texto " promptTitle="Cualquier contenido" prompt=" Escriba de forma clara y breve las actividades a desarrollar en la vigencia. Ej. Instalar dispositivos ahorradores de agua en los baños de la entidad." sqref="M11:M32">
      <formula1>0</formula1>
      <formula2>4000</formula2>
    </dataValidation>
    <dataValidation type="decimal" allowBlank="1" showInputMessage="1" showErrorMessage="1" errorTitle="Entrada no válida" error="Por favor escriba un número" promptTitle="Escriba un número en esta casilla" prompt=" Escriba el monto asignado para la realización de esta actividad en pesos colombianos. Ej. 10000000" sqref="S11:S32 T13:U18 T20:U21 U22:U28 T24:T28">
      <formula1>-9223372036854770000</formula1>
      <formula2>9223372036854770000</formula2>
    </dataValidation>
  </dataValidation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PLAN DE ACCION 242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 Alberto Novoa</cp:lastModifiedBy>
  <dcterms:created xsi:type="dcterms:W3CDTF">2019-01-04T19:50:09Z</dcterms:created>
  <dcterms:modified xsi:type="dcterms:W3CDTF">2019-09-13T16:45:14Z</dcterms:modified>
</cp:coreProperties>
</file>